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clbsntppfs\Rel_Investidores\NOVA REDE\1. ADMINISTRATIVO\1.17. Site\2024\1T24\Excel\"/>
    </mc:Choice>
  </mc:AlternateContent>
  <xr:revisionPtr revIDLastSave="0" documentId="13_ncr:1_{1C154C2A-F3BA-4C58-9267-0925ADFACFC3}" xr6:coauthVersionLast="47" xr6:coauthVersionMax="47" xr10:uidLastSave="{00000000-0000-0000-0000-000000000000}"/>
  <bookViews>
    <workbookView xWindow="-28910" yWindow="-1220" windowWidth="29020" windowHeight="15700" tabRatio="761" activeTab="1" xr2:uid="{CFC94578-2FA0-4B04-9A8D-34E4B2CF837B}"/>
  </bookViews>
  <sheets>
    <sheet name="Receita" sheetId="1" r:id="rId1"/>
    <sheet name="Custos e Despesas" sheetId="2" r:id="rId2"/>
    <sheet name="Equivalência Patrimonial" sheetId="3" r:id="rId3"/>
    <sheet name="DRE Reg" sheetId="4" r:id="rId4"/>
    <sheet name="DFC Reg" sheetId="5" r:id="rId5"/>
    <sheet name="Balanço Reg" sheetId="6" r:id="rId6"/>
    <sheet name="Dívida_Consolidado" sheetId="7" r:id="rId7"/>
    <sheet name="Dívida_Coligadas" sheetId="8" r:id="rId8"/>
    <sheet name="Amortização" sheetId="9" r:id="rId9"/>
    <sheet name="DRE IFRS" sheetId="10" r:id="rId10"/>
    <sheet name="DRE IFRS (DFP)" sheetId="11" r:id="rId11"/>
    <sheet name="Balanço IFRS (DFP)" sheetId="12" r:id="rId12"/>
    <sheet name="Balanço IFRS" sheetId="13" r:id="rId13"/>
    <sheet name="DFC IFRS" sheetId="14" r:id="rId14"/>
  </sheets>
  <externalReferences>
    <externalReference r:id="rId15"/>
  </externalReferences>
  <definedNames>
    <definedName name="____B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___B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___B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___bb1" localSheetId="1" hidden="1">{#N/A,#N/A,FALSE,"ENERGIA";#N/A,#N/A,FALSE,"PERDIDAS";#N/A,#N/A,FALSE,"CLIENTES";#N/A,#N/A,FALSE,"ESTADO";#N/A,#N/A,FALSE,"TECNICA"}</definedName>
    <definedName name="____bb1" localSheetId="7" hidden="1">{#N/A,#N/A,FALSE,"ENERGIA";#N/A,#N/A,FALSE,"PERDIDAS";#N/A,#N/A,FALSE,"CLIENTES";#N/A,#N/A,FALSE,"ESTADO";#N/A,#N/A,FALSE,"TECNICA"}</definedName>
    <definedName name="____bb1" localSheetId="6" hidden="1">{#N/A,#N/A,FALSE,"ENERGIA";#N/A,#N/A,FALSE,"PERDIDAS";#N/A,#N/A,FALSE,"CLIENTES";#N/A,#N/A,FALSE,"ESTADO";#N/A,#N/A,FALSE,"TECNICA"}</definedName>
    <definedName name="____bbb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___bbb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___bbb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___bx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___bx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___bx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___CD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___CD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___CD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___cdx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___cdx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___cdx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___df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___df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___df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___e1" localSheetId="1" hidden="1">{#N/A,#N/A,FALSE,"ENERGIA";#N/A,#N/A,FALSE,"PERDIDAS";#N/A,#N/A,FALSE,"CLIENTES";#N/A,#N/A,FALSE,"ESTADO";#N/A,#N/A,FALSE,"TECNICA"}</definedName>
    <definedName name="____e1" localSheetId="7" hidden="1">{#N/A,#N/A,FALSE,"ENERGIA";#N/A,#N/A,FALSE,"PERDIDAS";#N/A,#N/A,FALSE,"CLIENTES";#N/A,#N/A,FALSE,"ESTADO";#N/A,#N/A,FALSE,"TECNICA"}</definedName>
    <definedName name="____e1" localSheetId="6" hidden="1">{#N/A,#N/A,FALSE,"ENERGIA";#N/A,#N/A,FALSE,"PERDIDAS";#N/A,#N/A,FALSE,"CLIENTES";#N/A,#N/A,FALSE,"ESTADO";#N/A,#N/A,FALSE,"TECNICA"}</definedName>
    <definedName name="___B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__B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__B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__bb1" localSheetId="1" hidden="1">{#N/A,#N/A,FALSE,"ENERGIA";#N/A,#N/A,FALSE,"PERDIDAS";#N/A,#N/A,FALSE,"CLIENTES";#N/A,#N/A,FALSE,"ESTADO";#N/A,#N/A,FALSE,"TECNICA"}</definedName>
    <definedName name="___bb1" localSheetId="7" hidden="1">{#N/A,#N/A,FALSE,"ENERGIA";#N/A,#N/A,FALSE,"PERDIDAS";#N/A,#N/A,FALSE,"CLIENTES";#N/A,#N/A,FALSE,"ESTADO";#N/A,#N/A,FALSE,"TECNICA"}</definedName>
    <definedName name="___bb1" localSheetId="6" hidden="1">{#N/A,#N/A,FALSE,"ENERGIA";#N/A,#N/A,FALSE,"PERDIDAS";#N/A,#N/A,FALSE,"CLIENTES";#N/A,#N/A,FALSE,"ESTADO";#N/A,#N/A,FALSE,"TECNICA"}</definedName>
    <definedName name="___bbb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__bbb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__bbb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__bx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__bx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__bx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__CD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__CD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__CD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__cdx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__cdx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__cdx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__df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__df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__df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__e1" localSheetId="1" hidden="1">{#N/A,#N/A,FALSE,"ENERGIA";#N/A,#N/A,FALSE,"PERDIDAS";#N/A,#N/A,FALSE,"CLIENTES";#N/A,#N/A,FALSE,"ESTADO";#N/A,#N/A,FALSE,"TECNICA"}</definedName>
    <definedName name="___e1" localSheetId="7" hidden="1">{#N/A,#N/A,FALSE,"ENERGIA";#N/A,#N/A,FALSE,"PERDIDAS";#N/A,#N/A,FALSE,"CLIENTES";#N/A,#N/A,FALSE,"ESTADO";#N/A,#N/A,FALSE,"TECNICA"}</definedName>
    <definedName name="___e1" localSheetId="6" hidden="1">{#N/A,#N/A,FALSE,"ENERGIA";#N/A,#N/A,FALSE,"PERDIDAS";#N/A,#N/A,FALSE,"CLIENTES";#N/A,#N/A,FALSE,"ESTADO";#N/A,#N/A,FALSE,"TECNICA"}</definedName>
    <definedName name="__123Graph_A" localSheetId="1" hidden="1">[1]Mercado!#REF!</definedName>
    <definedName name="__123Graph_A" hidden="1">[1]Mercado!#REF!</definedName>
    <definedName name="__123Graph_ACOMPARA" localSheetId="1" hidden="1">[1]Mercado!#REF!</definedName>
    <definedName name="__123Graph_ACOMPARA" hidden="1">#REF!</definedName>
    <definedName name="__123Graph_ACONSMED" hidden="1">#REF!</definedName>
    <definedName name="__123Graph_APREVRCOM" localSheetId="1" hidden="1">#REF!</definedName>
    <definedName name="__123Graph_APREVRCOM" localSheetId="7" hidden="1">#REF!</definedName>
    <definedName name="__123Graph_APREVRCOM" localSheetId="6" hidden="1">#REF!</definedName>
    <definedName name="__123Graph_APREVREALI" localSheetId="1" hidden="1">#REF!</definedName>
    <definedName name="__123Graph_APREVREALI" localSheetId="7" hidden="1">#REF!</definedName>
    <definedName name="__123Graph_APREVREALI" localSheetId="6" hidden="1">#REF!</definedName>
    <definedName name="__123Graph_APREVRIND" localSheetId="1" hidden="1">#REF!</definedName>
    <definedName name="__123Graph_APREVRIND" localSheetId="7" hidden="1">#REF!</definedName>
    <definedName name="__123Graph_APREVRIND" localSheetId="6" hidden="1">#REF!</definedName>
    <definedName name="__123Graph_APREVROUT" localSheetId="1" hidden="1">[1]Mercado!#REF!</definedName>
    <definedName name="__123Graph_APREVROUT" hidden="1">#REF!</definedName>
    <definedName name="__123Graph_APREVRRES" localSheetId="1" hidden="1">#REF!</definedName>
    <definedName name="__123Graph_APREVRRES" localSheetId="7" hidden="1">#REF!</definedName>
    <definedName name="__123Graph_APREVRRES" localSheetId="6" hidden="1">#REF!</definedName>
    <definedName name="__123Graph_APREVRTOT" localSheetId="1" hidden="1">#REF!</definedName>
    <definedName name="__123Graph_APREVRTOT" localSheetId="7" hidden="1">#REF!</definedName>
    <definedName name="__123Graph_APREVRTOT" localSheetId="6" hidden="1">#REF!</definedName>
    <definedName name="__123Graph_B" localSheetId="1" hidden="1">#REF!</definedName>
    <definedName name="__123Graph_B" localSheetId="7" hidden="1">#REF!</definedName>
    <definedName name="__123Graph_B" localSheetId="6" hidden="1">#REF!</definedName>
    <definedName name="__123Graph_BCOMPARA" localSheetId="1" hidden="1">#REF!</definedName>
    <definedName name="__123Graph_BCOMPARA" localSheetId="7" hidden="1">#REF!</definedName>
    <definedName name="__123Graph_BCOMPARA" localSheetId="6" hidden="1">#REF!</definedName>
    <definedName name="__123Graph_BPREVREALI" localSheetId="1" hidden="1">#REF!</definedName>
    <definedName name="__123Graph_BPREVREALI" localSheetId="7" hidden="1">#REF!</definedName>
    <definedName name="__123Graph_BPREVREALI" localSheetId="6" hidden="1">#REF!</definedName>
    <definedName name="__123Graph_CPREVREALI" localSheetId="1" hidden="1">#REF!</definedName>
    <definedName name="__123Graph_CPREVREALI" localSheetId="7" hidden="1">#REF!</definedName>
    <definedName name="__123Graph_CPREVREALI" localSheetId="6" hidden="1">#REF!</definedName>
    <definedName name="__123Graph_D" localSheetId="1" hidden="1">#REF!</definedName>
    <definedName name="__123Graph_D" localSheetId="7" hidden="1">#REF!</definedName>
    <definedName name="__123Graph_D" localSheetId="6" hidden="1">#REF!</definedName>
    <definedName name="__123Graph_DCOMPARA" localSheetId="1" hidden="1">#REF!</definedName>
    <definedName name="__123Graph_DCOMPARA" localSheetId="7" hidden="1">#REF!</definedName>
    <definedName name="__123Graph_DCOMPARA" localSheetId="6" hidden="1">#REF!</definedName>
    <definedName name="__123Graph_DPREVREALI" localSheetId="1" hidden="1">#REF!</definedName>
    <definedName name="__123Graph_DPREVREALI" hidden="1">#REF!</definedName>
    <definedName name="__123Graph_EPREVREALI" localSheetId="1" hidden="1">#REF!</definedName>
    <definedName name="__123Graph_EPREVREALI" localSheetId="7" hidden="1">#REF!</definedName>
    <definedName name="__123Graph_EPREVREALI" localSheetId="6" hidden="1">#REF!</definedName>
    <definedName name="__123Graph_F" localSheetId="1" hidden="1">#REF!</definedName>
    <definedName name="__123Graph_F" localSheetId="7" hidden="1">#REF!</definedName>
    <definedName name="__123Graph_F" localSheetId="6" hidden="1">#REF!</definedName>
    <definedName name="__123Graph_FCOMPARA" localSheetId="1" hidden="1">#REF!</definedName>
    <definedName name="__123Graph_FCOMPARA" localSheetId="7" hidden="1">#REF!</definedName>
    <definedName name="__123Graph_FCOMPARA" localSheetId="6" hidden="1">#REF!</definedName>
    <definedName name="__123Graph_XCONSMED" localSheetId="1" hidden="1">#REF!</definedName>
    <definedName name="__123Graph_XCONSMED" hidden="1">#REF!</definedName>
    <definedName name="__123Graph_XELASTIC" localSheetId="1" hidden="1">#REF!</definedName>
    <definedName name="__123Graph_XELASTIC" hidden="1">#REF!</definedName>
    <definedName name="__123Graph_XPREVRCOM" localSheetId="1" hidden="1">#REF!</definedName>
    <definedName name="__123Graph_XPREVRCOM" hidden="1">#REF!</definedName>
    <definedName name="__123Graph_XPREVREALI" localSheetId="1" hidden="1">#REF!</definedName>
    <definedName name="__123Graph_XPREVREALI" hidden="1">#REF!</definedName>
    <definedName name="__123Graph_XPREVRIND" hidden="1">#REF!</definedName>
    <definedName name="__123Graph_XPREVROUT" hidden="1">#REF!</definedName>
    <definedName name="__123Graph_XPREVRRES" hidden="1">#REF!</definedName>
    <definedName name="__123Graph_XPREVRTOT" hidden="1">#REF!</definedName>
    <definedName name="_10__123Graph_ACHART_16" hidden="1">#REF!</definedName>
    <definedName name="_10__123Graph_ACHART_17" hidden="1">#REF!</definedName>
    <definedName name="_10__123Graph_CCHART_1" localSheetId="1" hidden="1">#REF!</definedName>
    <definedName name="_10__123Graph_CCHART_1" localSheetId="7" hidden="1">#REF!</definedName>
    <definedName name="_10__123Graph_CCHART_1" localSheetId="6" hidden="1">#REF!</definedName>
    <definedName name="_11__123Graph_ACHART_17" hidden="1">#REF!</definedName>
    <definedName name="_11__123Graph_ACHART_18" hidden="1">#REF!</definedName>
    <definedName name="_12__123Graph_ACHART_18" hidden="1">#REF!</definedName>
    <definedName name="_12__123Graph_ACHART_2" hidden="1">#REF!</definedName>
    <definedName name="_12__123Graph_LBL_ACHART_1" localSheetId="1" hidden="1">#REF!</definedName>
    <definedName name="_12__123Graph_LBL_ACHART_1" localSheetId="7" hidden="1">#REF!</definedName>
    <definedName name="_12__123Graph_LBL_ACHART_1" localSheetId="6" hidden="1">#REF!</definedName>
    <definedName name="_13__123Graph_ACHART_2" hidden="1">#REF!</definedName>
    <definedName name="_13__123Graph_ACHART_22" hidden="1">#REF!</definedName>
    <definedName name="_14__123Graph_ACHART_22" hidden="1">#REF!</definedName>
    <definedName name="_14__123Graph_ACHART_23" hidden="1">#REF!</definedName>
    <definedName name="_15__123Graph_ACHART_23" hidden="1">#REF!</definedName>
    <definedName name="_15__123Graph_ACHART_24" hidden="1">#REF!</definedName>
    <definedName name="_16___123Graph_XCHART_1" hidden="1">#REF!</definedName>
    <definedName name="_16__123Graph_ACHART_24" hidden="1">#REF!</definedName>
    <definedName name="_16__123Graph_ACHART_25" hidden="1">#REF!</definedName>
    <definedName name="_17___123Graph_XCHART_3" hidden="1">#REF!</definedName>
    <definedName name="_17__123Graph_ACHART_25" hidden="1">#REF!</definedName>
    <definedName name="_17__123Graph_ACHART_26" hidden="1">#REF!</definedName>
    <definedName name="_18__123Graph_ACHART_26" hidden="1">#REF!</definedName>
    <definedName name="_18__123Graph_ACHART_27" hidden="1">#REF!</definedName>
    <definedName name="_19__123Graph_ACHART_27" hidden="1">#REF!</definedName>
    <definedName name="_19__123Graph_ACHART_28" hidden="1">#REF!</definedName>
    <definedName name="_19__123Graph_XCHART_4" localSheetId="1" hidden="1">#REF!</definedName>
    <definedName name="_19__123Graph_XCHART_4" localSheetId="7" hidden="1">#REF!</definedName>
    <definedName name="_19__123Graph_XCHART_4" localSheetId="6" hidden="1">#REF!</definedName>
    <definedName name="_2__123Graph_ACHART_1" hidden="1">#REF!</definedName>
    <definedName name="_20__123Graph_ACHART_28" hidden="1">#REF!</definedName>
    <definedName name="_20__123Graph_ACHART_29" hidden="1">#REF!</definedName>
    <definedName name="_20__123Graph_XCHART_5" localSheetId="1" hidden="1">#REF!</definedName>
    <definedName name="_20__123Graph_XCHART_5" localSheetId="7" hidden="1">#REF!</definedName>
    <definedName name="_20__123Graph_XCHART_5" localSheetId="6" hidden="1">#REF!</definedName>
    <definedName name="_21__123Graph_ACHART_29" hidden="1">#REF!</definedName>
    <definedName name="_21__123Graph_ACHART_3" hidden="1">#REF!</definedName>
    <definedName name="_21__123Graph_XCHART_6" localSheetId="1" hidden="1">#REF!</definedName>
    <definedName name="_21__123Graph_XCHART_6" localSheetId="7" hidden="1">#REF!</definedName>
    <definedName name="_21__123Graph_XCHART_6" localSheetId="6" hidden="1">#REF!</definedName>
    <definedName name="_22__123Graph_ACHART_3" hidden="1">#REF!</definedName>
    <definedName name="_22__123Graph_ACHART_30" hidden="1">#REF!</definedName>
    <definedName name="_22__123Graph_XCHART_7" localSheetId="1" hidden="1">#REF!</definedName>
    <definedName name="_22__123Graph_XCHART_7" localSheetId="7" hidden="1">#REF!</definedName>
    <definedName name="_22__123Graph_XCHART_7" localSheetId="6" hidden="1">#REF!</definedName>
    <definedName name="_23__123Graph_ACHART_30" hidden="1">#REF!</definedName>
    <definedName name="_23__123Graph_ACHART_4" hidden="1">#REF!</definedName>
    <definedName name="_24__123Graph_ACHART_4" hidden="1">#REF!</definedName>
    <definedName name="_24__123Graph_ACHART_5" hidden="1">#REF!</definedName>
    <definedName name="_25__123Graph_ACHART_5" hidden="1">#REF!</definedName>
    <definedName name="_25__123Graph_ACHART_6" hidden="1">#REF!</definedName>
    <definedName name="_26__123Graph_ACHART_6" hidden="1">#REF!</definedName>
    <definedName name="_26__123Graph_ACHART_7" hidden="1">#REF!</definedName>
    <definedName name="_27__123Graph_ACHART_7" hidden="1">#REF!</definedName>
    <definedName name="_27__123Graph_ACHART_8" hidden="1">#REF!</definedName>
    <definedName name="_28__123Graph_ACHART_8" hidden="1">#REF!</definedName>
    <definedName name="_28__123Graph_ACHART_9" hidden="1">#REF!</definedName>
    <definedName name="_29__123Graph_ACHART_9" hidden="1">#REF!</definedName>
    <definedName name="_29__123Graph_BCHART_1" hidden="1">#REF!</definedName>
    <definedName name="_3__123Graph_ACHART_1" hidden="1">#REF!</definedName>
    <definedName name="_3__123Graph_ACHART_10" hidden="1">#REF!</definedName>
    <definedName name="_3__123Graph_ACHART_4" localSheetId="1" hidden="1">#REF!</definedName>
    <definedName name="_3__123Graph_ACHART_4" localSheetId="7" hidden="1">#REF!</definedName>
    <definedName name="_3__123Graph_ACHART_4" localSheetId="6" hidden="1">#REF!</definedName>
    <definedName name="_30__123Graph_BCHART_1" hidden="1">#REF!</definedName>
    <definedName name="_30__123Graph_BCHART_10" hidden="1">#REF!</definedName>
    <definedName name="_31__123Graph_BCHART_10" hidden="1">#REF!</definedName>
    <definedName name="_31__123Graph_BCHART_11" hidden="1">#REF!</definedName>
    <definedName name="_32__123Graph_BCHART_11" hidden="1">#REF!</definedName>
    <definedName name="_32__123Graph_BCHART_12" hidden="1">#REF!</definedName>
    <definedName name="_33__123Graph_BCHART_12" hidden="1">#REF!</definedName>
    <definedName name="_33__123Graph_BCHART_13" hidden="1">#REF!</definedName>
    <definedName name="_34__123Graph_BCHART_13" hidden="1">#REF!</definedName>
    <definedName name="_34__123Graph_BCHART_14" hidden="1">#REF!</definedName>
    <definedName name="_35__123Graph_BCHART_14" hidden="1">#REF!</definedName>
    <definedName name="_35__123Graph_BCHART_15" hidden="1">#REF!</definedName>
    <definedName name="_36__123Graph_BCHART_15" hidden="1">#REF!</definedName>
    <definedName name="_36__123Graph_BCHART_16" hidden="1">#REF!</definedName>
    <definedName name="_37__123Graph_BCHART_16" hidden="1">#REF!</definedName>
    <definedName name="_37__123Graph_BCHART_17" hidden="1">#REF!</definedName>
    <definedName name="_38__123Graph_BCHART_17" hidden="1">#REF!</definedName>
    <definedName name="_38__123Graph_BCHART_18" hidden="1">#REF!</definedName>
    <definedName name="_39__123Graph_BCHART_18" hidden="1">#REF!</definedName>
    <definedName name="_39__123Graph_BCHART_2" hidden="1">#REF!</definedName>
    <definedName name="_4__123Graph_ACHART_10" hidden="1">#REF!</definedName>
    <definedName name="_4__123Graph_ACHART_11" hidden="1">#REF!</definedName>
    <definedName name="_4__123Graph_ACHART_5" localSheetId="1" hidden="1">#REF!</definedName>
    <definedName name="_4__123Graph_ACHART_5" localSheetId="7" hidden="1">#REF!</definedName>
    <definedName name="_4__123Graph_ACHART_5" localSheetId="6" hidden="1">#REF!</definedName>
    <definedName name="_40__123Graph_BCHART_2" hidden="1">#REF!</definedName>
    <definedName name="_40__123Graph_BCHART_22" hidden="1">#REF!</definedName>
    <definedName name="_41__123Graph_BCHART_22" hidden="1">#REF!</definedName>
    <definedName name="_41__123Graph_BCHART_23" hidden="1">#REF!</definedName>
    <definedName name="_42__123Graph_BCHART_23" hidden="1">#REF!</definedName>
    <definedName name="_42__123Graph_BCHART_24" hidden="1">#REF!</definedName>
    <definedName name="_43__123Graph_BCHART_24" hidden="1">#REF!</definedName>
    <definedName name="_43__123Graph_BCHART_25" hidden="1">#REF!</definedName>
    <definedName name="_44__123Graph_BCHART_25" hidden="1">#REF!</definedName>
    <definedName name="_44__123Graph_BCHART_26" hidden="1">#REF!</definedName>
    <definedName name="_45__123Graph_BCHART_26" hidden="1">#REF!</definedName>
    <definedName name="_45__123Graph_BCHART_27" hidden="1">#REF!</definedName>
    <definedName name="_46__123Graph_BCHART_27" hidden="1">#REF!</definedName>
    <definedName name="_46__123Graph_BCHART_28" hidden="1">#REF!</definedName>
    <definedName name="_47__123Graph_BCHART_28" hidden="1">#REF!</definedName>
    <definedName name="_47__123Graph_BCHART_29" hidden="1">#REF!</definedName>
    <definedName name="_48__123Graph_BCHART_29" hidden="1">#REF!</definedName>
    <definedName name="_48__123Graph_BCHART_3" hidden="1">#REF!</definedName>
    <definedName name="_49__123Graph_BCHART_3" hidden="1">#REF!</definedName>
    <definedName name="_49__123Graph_BCHART_30" hidden="1">#REF!</definedName>
    <definedName name="_5__123Graph_ACHART_11" hidden="1">#REF!</definedName>
    <definedName name="_5__123Graph_ACHART_12" hidden="1">#REF!</definedName>
    <definedName name="_5__123Graph_ACHART_6" localSheetId="1" hidden="1">#REF!</definedName>
    <definedName name="_5__123Graph_ACHART_6" localSheetId="7" hidden="1">#REF!</definedName>
    <definedName name="_5__123Graph_ACHART_6" localSheetId="6" hidden="1">#REF!</definedName>
    <definedName name="_50__123Graph_BCHART_30" hidden="1">#REF!</definedName>
    <definedName name="_50__123Graph_BCHART_4" hidden="1">#REF!</definedName>
    <definedName name="_51__123Graph_BCHART_4" hidden="1">#REF!</definedName>
    <definedName name="_51__123Graph_BCHART_5" hidden="1">#REF!</definedName>
    <definedName name="_52__123Graph_BCHART_5" hidden="1">#REF!</definedName>
    <definedName name="_52__123Graph_BCHART_6" hidden="1">#REF!</definedName>
    <definedName name="_53__123Graph_BCHART_6" hidden="1">#REF!</definedName>
    <definedName name="_53__123Graph_BCHART_7" hidden="1">#REF!</definedName>
    <definedName name="_54__123Graph_BCHART_7" hidden="1">#REF!</definedName>
    <definedName name="_54__123Graph_BCHART_8" hidden="1">#REF!</definedName>
    <definedName name="_55__123Graph_BCHART_8" hidden="1">#REF!</definedName>
    <definedName name="_55__123Graph_BCHART_9" hidden="1">#REF!</definedName>
    <definedName name="_56__123Graph_BCHART_9" hidden="1">#REF!</definedName>
    <definedName name="_56__123Graph_CCHART_25" hidden="1">#REF!</definedName>
    <definedName name="_57__123Graph_CCHART_25" hidden="1">#REF!</definedName>
    <definedName name="_57__123Graph_CCHART_26" hidden="1">#REF!</definedName>
    <definedName name="_58__123Graph_CCHART_26" hidden="1">#REF!</definedName>
    <definedName name="_58__123Graph_CCHART_27" hidden="1">#REF!</definedName>
    <definedName name="_59__123Graph_CCHART_27" hidden="1">#REF!</definedName>
    <definedName name="_59__123Graph_CCHART_28" hidden="1">#REF!</definedName>
    <definedName name="_6__123Graph_ACHART_12" hidden="1">#REF!</definedName>
    <definedName name="_6__123Graph_ACHART_13" hidden="1">#REF!</definedName>
    <definedName name="_6__123Graph_ACHART_7" localSheetId="1" hidden="1">#REF!</definedName>
    <definedName name="_6__123Graph_ACHART_7" localSheetId="7" hidden="1">#REF!</definedName>
    <definedName name="_6__123Graph_ACHART_7" localSheetId="6" hidden="1">#REF!</definedName>
    <definedName name="_60__123Graph_CCHART_28" hidden="1">#REF!</definedName>
    <definedName name="_60__123Graph_CCHART_29" hidden="1">#REF!</definedName>
    <definedName name="_61__123Graph_CCHART_29" hidden="1">#REF!</definedName>
    <definedName name="_61__123Graph_CCHART_30" hidden="1">#REF!</definedName>
    <definedName name="_62__123Graph_CCHART_30" hidden="1">#REF!</definedName>
    <definedName name="_62__123Graph_DCHART_25" hidden="1">#REF!</definedName>
    <definedName name="_63__123Graph_DCHART_25" hidden="1">#REF!</definedName>
    <definedName name="_63__123Graph_DCHART_26" hidden="1">#REF!</definedName>
    <definedName name="_64__123Graph_DCHART_26" hidden="1">#REF!</definedName>
    <definedName name="_64__123Graph_DCHART_27" hidden="1">#REF!</definedName>
    <definedName name="_65__123Graph_DCHART_27" hidden="1">#REF!</definedName>
    <definedName name="_65__123Graph_DCHART_28" hidden="1">#REF!</definedName>
    <definedName name="_66__123Graph_DCHART_28" hidden="1">#REF!</definedName>
    <definedName name="_66__123Graph_DCHART_29" hidden="1">#REF!</definedName>
    <definedName name="_67__123Graph_DCHART_29" hidden="1">#REF!</definedName>
    <definedName name="_67__123Graph_DCHART_30" hidden="1">#REF!</definedName>
    <definedName name="_68__123Graph_DCHART_30" hidden="1">#REF!</definedName>
    <definedName name="_68__123Graph_XCHART_10" hidden="1">#REF!</definedName>
    <definedName name="_69__123Graph_XCHART_10" hidden="1">#REF!</definedName>
    <definedName name="_69__123Graph_XCHART_11" hidden="1">#REF!</definedName>
    <definedName name="_7__123Graph_ACHART_13" hidden="1">#REF!</definedName>
    <definedName name="_7__123Graph_ACHART_14" hidden="1">#REF!</definedName>
    <definedName name="_70__123Graph_XCHART_11" hidden="1">#REF!</definedName>
    <definedName name="_70__123Graph_XCHART_12" hidden="1">#REF!</definedName>
    <definedName name="_71__123Graph_XCHART_12" hidden="1">#REF!</definedName>
    <definedName name="_71__123Graph_XCHART_13" hidden="1">#REF!</definedName>
    <definedName name="_72__123Graph_XCHART_13" hidden="1">#REF!</definedName>
    <definedName name="_72__123Graph_XCHART_14" hidden="1">#REF!</definedName>
    <definedName name="_73__123Graph_XCHART_14" hidden="1">#REF!</definedName>
    <definedName name="_73__123Graph_XCHART_15" hidden="1">#REF!</definedName>
    <definedName name="_74__123Graph_XCHART_15" hidden="1">#REF!</definedName>
    <definedName name="_74__123Graph_XCHART_16" hidden="1">#REF!</definedName>
    <definedName name="_75__123Graph_XCHART_16" hidden="1">#REF!</definedName>
    <definedName name="_75__123Graph_XCHART_2" hidden="1">#REF!</definedName>
    <definedName name="_76__123Graph_XCHART_2" hidden="1">#REF!</definedName>
    <definedName name="_76__123Graph_XCHART_3" hidden="1">#REF!</definedName>
    <definedName name="_77__123Graph_XCHART_3" hidden="1">#REF!</definedName>
    <definedName name="_77__123Graph_XCHART_4" hidden="1">#REF!</definedName>
    <definedName name="_78__123Graph_XCHART_4" hidden="1">#REF!</definedName>
    <definedName name="_78__123Graph_XCHART_5" hidden="1">#REF!</definedName>
    <definedName name="_79__123Graph_XCHART_5" hidden="1">#REF!</definedName>
    <definedName name="_79__123Graph_XCHART_6" hidden="1">#REF!</definedName>
    <definedName name="_8__123Graph_ACHART_14" hidden="1">#REF!</definedName>
    <definedName name="_8__123Graph_ACHART_15" hidden="1">#REF!</definedName>
    <definedName name="_8__123Graph_BCHART_1" localSheetId="1" hidden="1">#REF!</definedName>
    <definedName name="_8__123Graph_BCHART_1" localSheetId="7" hidden="1">#REF!</definedName>
    <definedName name="_8__123Graph_BCHART_1" localSheetId="6" hidden="1">#REF!</definedName>
    <definedName name="_80__123Graph_XCHART_6" hidden="1">#REF!</definedName>
    <definedName name="_80__123Graph_XCHART_7" hidden="1">#REF!</definedName>
    <definedName name="_81__123Graph_XCHART_7" hidden="1">#REF!</definedName>
    <definedName name="_81__123Graph_XCHART_8" hidden="1">#REF!</definedName>
    <definedName name="_82__123Graph_XCHART_8" hidden="1">#REF!</definedName>
    <definedName name="_82__123Graph_XCHART_9" hidden="1">#REF!</definedName>
    <definedName name="_83__123Graph_XCHART_9" hidden="1">#REF!</definedName>
    <definedName name="_9__123Graph_ACHART_15" hidden="1">#REF!</definedName>
    <definedName name="_9__123Graph_ACHART_16" hidden="1">#REF!</definedName>
    <definedName name="_AMO_UniqueIdentifier" hidden="1">"'7133a1c4-f9d8-4e94-ad5a-5154f8aef04a'"</definedName>
    <definedName name="_B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B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B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bb1" localSheetId="1" hidden="1">{#N/A,#N/A,FALSE,"ENERGIA";#N/A,#N/A,FALSE,"PERDIDAS";#N/A,#N/A,FALSE,"CLIENTES";#N/A,#N/A,FALSE,"ESTADO";#N/A,#N/A,FALSE,"TECNICA"}</definedName>
    <definedName name="_bb1" localSheetId="7" hidden="1">{#N/A,#N/A,FALSE,"ENERGIA";#N/A,#N/A,FALSE,"PERDIDAS";#N/A,#N/A,FALSE,"CLIENTES";#N/A,#N/A,FALSE,"ESTADO";#N/A,#N/A,FALSE,"TECNICA"}</definedName>
    <definedName name="_bb1" localSheetId="6" hidden="1">{#N/A,#N/A,FALSE,"ENERGIA";#N/A,#N/A,FALSE,"PERDIDAS";#N/A,#N/A,FALSE,"CLIENTES";#N/A,#N/A,FALSE,"ESTADO";#N/A,#N/A,FALSE,"TECNICA"}</definedName>
    <definedName name="_bbb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bbb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bbb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bx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bx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bx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CD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CD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CD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cdx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cdx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cdx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df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df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df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e1" localSheetId="1" hidden="1">{#N/A,#N/A,FALSE,"ENERGIA";#N/A,#N/A,FALSE,"PERDIDAS";#N/A,#N/A,FALSE,"CLIENTES";#N/A,#N/A,FALSE,"ESTADO";#N/A,#N/A,FALSE,"TECNICA"}</definedName>
    <definedName name="_e1" localSheetId="7" hidden="1">{#N/A,#N/A,FALSE,"ENERGIA";#N/A,#N/A,FALSE,"PERDIDAS";#N/A,#N/A,FALSE,"CLIENTES";#N/A,#N/A,FALSE,"ESTADO";#N/A,#N/A,FALSE,"TECNICA"}</definedName>
    <definedName name="_e1" localSheetId="6" hidden="1">{#N/A,#N/A,FALSE,"ENERGIA";#N/A,#N/A,FALSE,"PERDIDAS";#N/A,#N/A,FALSE,"CLIENTES";#N/A,#N/A,FALSE,"ESTADO";#N/A,#N/A,FALSE,"TECNICA"}</definedName>
    <definedName name="_Fill" localSheetId="1" hidden="1">#REF!</definedName>
    <definedName name="_Fill" localSheetId="7" hidden="1">#REF!</definedName>
    <definedName name="_Fill" localSheetId="6" hidden="1">#REF!</definedName>
    <definedName name="_xlnm._FilterDatabase" localSheetId="1" hidden="1">#REF!</definedName>
    <definedName name="_xlnm._FilterDatabase" localSheetId="7" hidden="1">#REF!</definedName>
    <definedName name="_xlnm._FilterDatabase" localSheetId="6" hidden="1">#REF!</definedName>
    <definedName name="_xlnm._FilterDatabase" hidden="1">#REF!</definedName>
    <definedName name="_Key1" localSheetId="1" hidden="1">#REF!</definedName>
    <definedName name="_Key1" localSheetId="7" hidden="1">#REF!</definedName>
    <definedName name="_Key1" localSheetId="6" hidden="1">#REF!</definedName>
    <definedName name="_Key2" localSheetId="1" hidden="1">#REF!</definedName>
    <definedName name="_Key2" localSheetId="7" hidden="1">#REF!</definedName>
    <definedName name="_Key2" localSheetId="6" hidden="1">#REF!</definedName>
    <definedName name="_MatInverse_In" localSheetId="1" hidden="1">#REF!</definedName>
    <definedName name="_MatInverse_In" localSheetId="7" hidden="1">#REF!</definedName>
    <definedName name="_MatInverse_In" localSheetId="6" hidden="1">#REF!</definedName>
    <definedName name="_MatInverse_Out" localSheetId="1" hidden="1">#REF!</definedName>
    <definedName name="_MatInverse_Out" localSheetId="7" hidden="1">#REF!</definedName>
    <definedName name="_MatInverse_Out" localSheetId="6" hidden="1">#REF!</definedName>
    <definedName name="_Order1" hidden="1">0</definedName>
    <definedName name="_Order2" hidden="1">255</definedName>
    <definedName name="_Regression_Out" localSheetId="1" hidden="1">#REF!</definedName>
    <definedName name="_Regression_Out" hidden="1">#REF!</definedName>
    <definedName name="_Regression_X" localSheetId="1" hidden="1">#REF!</definedName>
    <definedName name="_Regression_X" hidden="1">#REF!</definedName>
    <definedName name="_Sort" localSheetId="1" hidden="1">#REF!</definedName>
    <definedName name="_Sort" localSheetId="7" hidden="1">#REF!</definedName>
    <definedName name="_Sort" localSheetId="6" hidden="1">#REF!</definedName>
    <definedName name="_Table1_In1" localSheetId="1" hidden="1">#REF!</definedName>
    <definedName name="_Table1_In1" localSheetId="7" hidden="1">#REF!</definedName>
    <definedName name="_Table1_In1" localSheetId="6" hidden="1">#REF!</definedName>
    <definedName name="_Table1_Out" localSheetId="1" hidden="1">#REF!</definedName>
    <definedName name="_Table1_Out" localSheetId="7" hidden="1">#REF!</definedName>
    <definedName name="_Table1_Out" localSheetId="6" hidden="1">#REF!</definedName>
    <definedName name="AA" hidden="1">#REF!</definedName>
    <definedName name="aaa" localSheetId="1" hidden="1">{"'MAR'!$B$2:$Q$29","'Resumo Mensal - Consumo 2002'!$B$2:$O$29","'Resumo Mensal - Clientes 2002'!$B$2:$O$29","'Resumo Anual - Consumo'!$B$2:$H$29"}</definedName>
    <definedName name="aaa" localSheetId="7" hidden="1">{"'MAR'!$B$2:$Q$29","'Resumo Mensal - Consumo 2002'!$B$2:$O$29","'Resumo Mensal - Clientes 2002'!$B$2:$O$29","'Resumo Anual - Consumo'!$B$2:$H$29"}</definedName>
    <definedName name="aaa" localSheetId="6" hidden="1">{"'MAR'!$B$2:$Q$29","'Resumo Mensal - Consumo 2002'!$B$2:$O$29","'Resumo Mensal - Clientes 2002'!$B$2:$O$29","'Resumo Anual - Consumo'!$B$2:$H$29"}</definedName>
    <definedName name="aaaa" localSheetId="1" hidden="1">{#N/A,#N/A,FALSE,"Pag.01"}</definedName>
    <definedName name="aaaa" localSheetId="7" hidden="1">{#N/A,#N/A,FALSE,"Pag.01"}</definedName>
    <definedName name="aaaa" localSheetId="6" hidden="1">{#N/A,#N/A,FALSE,"Pag.01"}</definedName>
    <definedName name="AAAAA" hidden="1">#REF!</definedName>
    <definedName name="AAAAAA" hidden="1">#REF!</definedName>
    <definedName name="AAAAAAAAA" hidden="1">#REF!</definedName>
    <definedName name="AAXXX" localSheetId="1" hidden="1">{"'Sheet1'!$A$1:$G$85"}</definedName>
    <definedName name="AAXXX" localSheetId="7" hidden="1">{"'Sheet1'!$A$1:$G$85"}</definedName>
    <definedName name="AAXXX" localSheetId="6" hidden="1">{"'Sheet1'!$A$1:$G$85"}</definedName>
    <definedName name="anscount" hidden="1">3</definedName>
    <definedName name="AS2DocOpenMode" hidden="1">"AS2DocumentEdit"</definedName>
    <definedName name="BANCO1" localSheetId="1" hidden="1">#REF!</definedName>
    <definedName name="BANCO1" localSheetId="7" hidden="1">#REF!</definedName>
    <definedName name="BANCO1" localSheetId="6" hidden="1">#REF!</definedName>
    <definedName name="bbb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bbb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bbb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bbbbbbbbbbbbbbbbbbbbbbbbbbbbbbbbb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bbbbbbbbbbbbbbbbbbbbbbbbbbbbbbbbb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bbbbbbbbbbbbbbbbbbbbbbbbbbbbbbbbb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bbbosta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bbbosta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bbbosta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bbosta" localSheetId="1" hidden="1">{#N/A,#N/A,FALSE,"ENERGIA";#N/A,#N/A,FALSE,"PERDIDAS";#N/A,#N/A,FALSE,"CLIENTES";#N/A,#N/A,FALSE,"ESTADO";#N/A,#N/A,FALSE,"TECNICA"}</definedName>
    <definedName name="bbosta" localSheetId="7" hidden="1">{#N/A,#N/A,FALSE,"ENERGIA";#N/A,#N/A,FALSE,"PERDIDAS";#N/A,#N/A,FALSE,"CLIENTES";#N/A,#N/A,FALSE,"ESTADO";#N/A,#N/A,FALSE,"TECNICA"}</definedName>
    <definedName name="bbosta" localSheetId="6" hidden="1">{#N/A,#N/A,FALSE,"ENERGIA";#N/A,#N/A,FALSE,"PERDIDAS";#N/A,#N/A,FALSE,"CLIENTES";#N/A,#N/A,FALSE,"ESTADO";#N/A,#N/A,FALSE,"TECNICA"}</definedName>
    <definedName name="bosta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bosta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bosta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bx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bx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bx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cdx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cdx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cdx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cvcvxvxcvxcvxcv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cvcvxvxcvxcvxcv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cvcvxvxcvxcvxcv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df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df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df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dfsagasgdfagadfgdaf" localSheetId="1" hidden="1">{#N/A,#N/A,FALSE,"ENERGIA";#N/A,#N/A,FALSE,"PERDIDAS";#N/A,#N/A,FALSE,"CLIENTES";#N/A,#N/A,FALSE,"ESTADO";#N/A,#N/A,FALSE,"TECNICA"}</definedName>
    <definedName name="dfsagasgdfagadfgdaf" localSheetId="7" hidden="1">{#N/A,#N/A,FALSE,"ENERGIA";#N/A,#N/A,FALSE,"PERDIDAS";#N/A,#N/A,FALSE,"CLIENTES";#N/A,#N/A,FALSE,"ESTADO";#N/A,#N/A,FALSE,"TECNICA"}</definedName>
    <definedName name="dfsagasgdfagadfgdaf" localSheetId="6" hidden="1">{#N/A,#N/A,FALSE,"ENERGIA";#N/A,#N/A,FALSE,"PERDIDAS";#N/A,#N/A,FALSE,"CLIENTES";#N/A,#N/A,FALSE,"ESTADO";#N/A,#N/A,FALSE,"TECNICA"}</definedName>
    <definedName name="equi" localSheetId="1" hidden="1">{#N/A,#N/A,FALSE,"Pag.01"}</definedName>
    <definedName name="equi" localSheetId="7" hidden="1">{#N/A,#N/A,FALSE,"Pag.01"}</definedName>
    <definedName name="equi" localSheetId="6" hidden="1">{#N/A,#N/A,FALSE,"Pag.01"}</definedName>
    <definedName name="F" localSheetId="1" hidden="1">#REF!</definedName>
    <definedName name="F" localSheetId="7" hidden="1">#REF!</definedName>
    <definedName name="F" localSheetId="6" hidden="1">#REF!</definedName>
    <definedName name="FCL" localSheetId="1" hidden="1">{"'Sheet1'!$A$1:$G$85"}</definedName>
    <definedName name="FCL" localSheetId="7" hidden="1">{"'Sheet1'!$A$1:$G$85"}</definedName>
    <definedName name="FCL" localSheetId="6" hidden="1">{"'Sheet1'!$A$1:$G$85"}</definedName>
    <definedName name="ff" localSheetId="1" hidden="1">{#N/A,#N/A,FALSE,"ENERGIA";#N/A,#N/A,FALSE,"PERDIDAS";#N/A,#N/A,FALSE,"CLIENTES";#N/A,#N/A,FALSE,"ESTADO";#N/A,#N/A,FALSE,"TECNICA"}</definedName>
    <definedName name="ff" localSheetId="7" hidden="1">{#N/A,#N/A,FALSE,"ENERGIA";#N/A,#N/A,FALSE,"PERDIDAS";#N/A,#N/A,FALSE,"CLIENTES";#N/A,#N/A,FALSE,"ESTADO";#N/A,#N/A,FALSE,"TECNICA"}</definedName>
    <definedName name="ff" localSheetId="6" hidden="1">{#N/A,#N/A,FALSE,"ENERGIA";#N/A,#N/A,FALSE,"PERDIDAS";#N/A,#N/A,FALSE,"CLIENTES";#N/A,#N/A,FALSE,"ESTADO";#N/A,#N/A,FALSE,"TECNICA"}</definedName>
    <definedName name="fffffffffff" localSheetId="1" hidden="1">{"'Sheet1'!$A$1:$G$85"}</definedName>
    <definedName name="fffffffffff" localSheetId="7" hidden="1">{"'Sheet1'!$A$1:$G$85"}</definedName>
    <definedName name="fffffffffff" localSheetId="6" hidden="1">{"'Sheet1'!$A$1:$G$85"}</definedName>
    <definedName name="fx" localSheetId="1" hidden="1">{#N/A,#N/A,FALSE,"ENERGIA";#N/A,#N/A,FALSE,"PERDIDAS";#N/A,#N/A,FALSE,"CLIENTES";#N/A,#N/A,FALSE,"ESTADO";#N/A,#N/A,FALSE,"TECNICA"}</definedName>
    <definedName name="fx" localSheetId="7" hidden="1">{#N/A,#N/A,FALSE,"ENERGIA";#N/A,#N/A,FALSE,"PERDIDAS";#N/A,#N/A,FALSE,"CLIENTES";#N/A,#N/A,FALSE,"ESTADO";#N/A,#N/A,FALSE,"TECNICA"}</definedName>
    <definedName name="fx" localSheetId="6" hidden="1">{#N/A,#N/A,FALSE,"ENERGIA";#N/A,#N/A,FALSE,"PERDIDAS";#N/A,#N/A,FALSE,"CLIENTES";#N/A,#N/A,FALSE,"ESTADO";#N/A,#N/A,FALSE,"TECNICA"}</definedName>
    <definedName name="gggg" localSheetId="1" hidden="1">{"'Sheet1'!$A$1:$G$85"}</definedName>
    <definedName name="gggg" localSheetId="7" hidden="1">{"'Sheet1'!$A$1:$G$85"}</definedName>
    <definedName name="gggg" localSheetId="6" hidden="1">{"'Sheet1'!$A$1:$G$85"}</definedName>
    <definedName name="HTML_CodePage" hidden="1">1252</definedName>
    <definedName name="HTML_Control" localSheetId="1" hidden="1">{"'1998'!$B$2:$O$16"}</definedName>
    <definedName name="HTML_Control" localSheetId="7" hidden="1">{"'1998'!$B$2:$O$16"}</definedName>
    <definedName name="HTML_Control" localSheetId="6" hidden="1">{"'1998'!$B$2:$O$16"}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" hidden="1">"H:\wwwroot\publico\distribuicao\ddem\avaliacao\2003\Graficos\fig\MeuHTML.htm"</definedName>
    <definedName name="HTML_PathFileMac" hidden="1">"Macintosh HD:HomePageStuff:New_Home_Page:datafile:histret.html"</definedName>
    <definedName name="HTML_PathTemplate" hidden="1">"C:\arqexcel\Sistema de Gestão de Mercado\Arquivos Intranet\2002\htm\HTMLTemp.htm"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m" localSheetId="1" hidden="1">{#N/A,#N/A,FALSE,"ENERGIA";#N/A,#N/A,FALSE,"PERDIDAS";#N/A,#N/A,FALSE,"CLIENTES";#N/A,#N/A,FALSE,"ESTADO";#N/A,#N/A,FALSE,"TECNICA"}</definedName>
    <definedName name="im" localSheetId="7" hidden="1">{#N/A,#N/A,FALSE,"ENERGIA";#N/A,#N/A,FALSE,"PERDIDAS";#N/A,#N/A,FALSE,"CLIENTES";#N/A,#N/A,FALSE,"ESTADO";#N/A,#N/A,FALSE,"TECNICA"}</definedName>
    <definedName name="im" localSheetId="6" hidden="1">{#N/A,#N/A,FALSE,"ENERGIA";#N/A,#N/A,FALSE,"PERDIDAS";#N/A,#N/A,FALSE,"CLIENTES";#N/A,#N/A,FALSE,"ESTADO";#N/A,#N/A,FALSE,"TECNICA"}</definedName>
    <definedName name="ime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ime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ime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inf" localSheetId="1" hidden="1">{"'Dados Gerais'!$A$1:$M$37"}</definedName>
    <definedName name="inf" localSheetId="7" hidden="1">{"'Dados Gerais'!$A$1:$M$37"}</definedName>
    <definedName name="inf" localSheetId="6" hidden="1">{"'Dados Gerais'!$A$1:$M$37"}</definedName>
    <definedName name="jjj" localSheetId="1" hidden="1">{"'Sheet1'!$A$1:$G$85"}</definedName>
    <definedName name="jjj" localSheetId="7" hidden="1">{"'Sheet1'!$A$1:$G$85"}</definedName>
    <definedName name="jjj" localSheetId="6" hidden="1">{"'Sheet1'!$A$1:$G$85"}</definedName>
    <definedName name="limcount" hidden="1">1</definedName>
    <definedName name="men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men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men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pp" localSheetId="1" hidden="1">{#N/A,#N/A,FALSE,"ENERGIA";#N/A,#N/A,FALSE,"PERDIDAS";#N/A,#N/A,FALSE,"CLIENTES";#N/A,#N/A,FALSE,"ESTADO";#N/A,#N/A,FALSE,"TECNICA"}</definedName>
    <definedName name="pp" localSheetId="7" hidden="1">{#N/A,#N/A,FALSE,"ENERGIA";#N/A,#N/A,FALSE,"PERDIDAS";#N/A,#N/A,FALSE,"CLIENTES";#N/A,#N/A,FALSE,"ESTADO";#N/A,#N/A,FALSE,"TECNICA"}</definedName>
    <definedName name="pp" localSheetId="6" hidden="1">{#N/A,#N/A,FALSE,"ENERGIA";#N/A,#N/A,FALSE,"PERDIDAS";#N/A,#N/A,FALSE,"CLIENTES";#N/A,#N/A,FALSE,"ESTADO";#N/A,#N/A,FALSE,"TECNICA"}</definedName>
    <definedName name="RB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RB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RB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RBTESTE" localSheetId="1" hidden="1">{#N/A,#N/A,FALSE,"ENERGIA";#N/A,#N/A,FALSE,"PERDIDAS";#N/A,#N/A,FALSE,"CLIENTES";#N/A,#N/A,FALSE,"ESTADO";#N/A,#N/A,FALSE,"TECNICA"}</definedName>
    <definedName name="RBTESTE" localSheetId="7" hidden="1">{#N/A,#N/A,FALSE,"ENERGIA";#N/A,#N/A,FALSE,"PERDIDAS";#N/A,#N/A,FALSE,"CLIENTES";#N/A,#N/A,FALSE,"ESTADO";#N/A,#N/A,FALSE,"TECNICA"}</definedName>
    <definedName name="RBTESTE" localSheetId="6" hidden="1">{#N/A,#N/A,FALSE,"ENERGIA";#N/A,#N/A,FALSE,"PERDIDAS";#N/A,#N/A,FALSE,"CLIENTES";#N/A,#N/A,FALSE,"ESTADO";#N/A,#N/A,FALSE,"TECNICA"}</definedName>
    <definedName name="s" localSheetId="1" hidden="1">#REF!</definedName>
    <definedName name="s" localSheetId="7" hidden="1">#REF!</definedName>
    <definedName name="s" localSheetId="6" hidden="1">#REF!</definedName>
    <definedName name="SAPBEXhrIndnt" hidden="1">"Wide"</definedName>
    <definedName name="SAPsysID" hidden="1">"708C5W7SBKP804JT78WJ0JNKI"</definedName>
    <definedName name="SAPwbID" hidden="1">"ARS"</definedName>
    <definedName name="sencount" hidden="1">2</definedName>
    <definedName name="solver_lin" hidden="1">0</definedName>
    <definedName name="teste2" localSheetId="1" hidden="1">#REF!</definedName>
    <definedName name="teste2" localSheetId="7" hidden="1">#REF!</definedName>
    <definedName name="teste2" localSheetId="6" hidden="1">#REF!</definedName>
    <definedName name="u" localSheetId="1" hidden="1">{#N/A,#N/A,FALSE,"Pag.01"}</definedName>
    <definedName name="u" localSheetId="7" hidden="1">{#N/A,#N/A,FALSE,"Pag.01"}</definedName>
    <definedName name="u" localSheetId="6" hidden="1">{#N/A,#N/A,FALSE,"Pag.01"}</definedName>
    <definedName name="wacc" localSheetId="1" hidden="1">{"'Sheet1'!$A$1:$G$85"}</definedName>
    <definedName name="wacc" localSheetId="7" hidden="1">{"'Sheet1'!$A$1:$G$85"}</definedName>
    <definedName name="wacc" localSheetId="6" hidden="1">{"'Sheet1'!$A$1:$G$85"}</definedName>
    <definedName name="wrn.INFMES." localSheetId="1" hidden="1">{#N/A,#N/A,FALSE,"ENERGIA";#N/A,#N/A,FALSE,"PERDIDAS";#N/A,#N/A,FALSE,"CLIENTES";#N/A,#N/A,FALSE,"ESTADO";#N/A,#N/A,FALSE,"TECNICA"}</definedName>
    <definedName name="wrn.INFMES." localSheetId="7" hidden="1">{#N/A,#N/A,FALSE,"ENERGIA";#N/A,#N/A,FALSE,"PERDIDAS";#N/A,#N/A,FALSE,"CLIENTES";#N/A,#N/A,FALSE,"ESTADO";#N/A,#N/A,FALSE,"TECNICA"}</definedName>
    <definedName name="wrn.INFMES." localSheetId="6" hidden="1">{#N/A,#N/A,FALSE,"ENERGIA";#N/A,#N/A,FALSE,"PERDIDAS";#N/A,#N/A,FALSE,"CLIENTES";#N/A,#N/A,FALSE,"ESTADO";#N/A,#N/A,FALSE,"TECNICA"}</definedName>
    <definedName name="wrn.MENSUAL.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wrn.MENSUAL.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wrn.MENSUAL.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wrn.pag.00" localSheetId="1" hidden="1">{#N/A,#N/A,FALSE,"Pag.01"}</definedName>
    <definedName name="wrn.pag.00" localSheetId="7" hidden="1">{#N/A,#N/A,FALSE,"Pag.01"}</definedName>
    <definedName name="wrn.pag.00" localSheetId="6" hidden="1">{#N/A,#N/A,FALSE,"Pag.01"}</definedName>
    <definedName name="wrn.pag.000" localSheetId="1" hidden="1">{#N/A,#N/A,FALSE,"Pag.01"}</definedName>
    <definedName name="wrn.pag.000" localSheetId="7" hidden="1">{#N/A,#N/A,FALSE,"Pag.01"}</definedName>
    <definedName name="wrn.pag.000" localSheetId="6" hidden="1">{#N/A,#N/A,FALSE,"Pag.01"}</definedName>
    <definedName name="wrn.pag.0000" localSheetId="1" hidden="1">{#N/A,#N/A,FALSE,"Pag.01"}</definedName>
    <definedName name="wrn.pag.0000" localSheetId="7" hidden="1">{#N/A,#N/A,FALSE,"Pag.01"}</definedName>
    <definedName name="wrn.pag.0000" localSheetId="6" hidden="1">{#N/A,#N/A,FALSE,"Pag.01"}</definedName>
    <definedName name="wrn.pag.00000" localSheetId="1" hidden="1">{#N/A,#N/A,FALSE,"Pag.01"}</definedName>
    <definedName name="wrn.pag.00000" localSheetId="7" hidden="1">{#N/A,#N/A,FALSE,"Pag.01"}</definedName>
    <definedName name="wrn.pag.00000" localSheetId="6" hidden="1">{#N/A,#N/A,FALSE,"Pag.01"}</definedName>
    <definedName name="wrn.pag.00001" localSheetId="1" hidden="1">{#N/A,#N/A,FALSE,"Pag.01"}</definedName>
    <definedName name="wrn.pag.00001" localSheetId="7" hidden="1">{#N/A,#N/A,FALSE,"Pag.01"}</definedName>
    <definedName name="wrn.pag.00001" localSheetId="6" hidden="1">{#N/A,#N/A,FALSE,"Pag.01"}</definedName>
    <definedName name="wrn.pag.000012" localSheetId="1" hidden="1">{#N/A,#N/A,FALSE,"Pag.01"}</definedName>
    <definedName name="wrn.pag.000012" localSheetId="7" hidden="1">{#N/A,#N/A,FALSE,"Pag.01"}</definedName>
    <definedName name="wrn.pag.000012" localSheetId="6" hidden="1">{#N/A,#N/A,FALSE,"Pag.01"}</definedName>
    <definedName name="WRN.PAG.01" localSheetId="1" hidden="1">{#N/A,#N/A,FALSE,"Pag.01"}</definedName>
    <definedName name="WRN.PAG.01" localSheetId="7" hidden="1">{#N/A,#N/A,FALSE,"Pag.01"}</definedName>
    <definedName name="WRN.PAG.01" localSheetId="6" hidden="1">{#N/A,#N/A,FALSE,"Pag.01"}</definedName>
    <definedName name="wrn.pag.01." localSheetId="1" hidden="1">{#N/A,#N/A,FALSE,"Pag.01"}</definedName>
    <definedName name="wrn.pag.01." localSheetId="7" hidden="1">{#N/A,#N/A,FALSE,"Pag.01"}</definedName>
    <definedName name="wrn.pag.01." localSheetId="6" hidden="1">{#N/A,#N/A,FALSE,"Pag.01"}</definedName>
    <definedName name="wrn.pag.010" localSheetId="1" hidden="1">{#N/A,#N/A,FALSE,"Pag.01"}</definedName>
    <definedName name="wrn.pag.010" localSheetId="7" hidden="1">{#N/A,#N/A,FALSE,"Pag.01"}</definedName>
    <definedName name="wrn.pag.010" localSheetId="6" hidden="1">{#N/A,#N/A,FALSE,"Pag.01"}</definedName>
    <definedName name="wrn.pag.01000" localSheetId="1" hidden="1">{#N/A,#N/A,FALSE,"Pag.01"}</definedName>
    <definedName name="wrn.pag.01000" localSheetId="7" hidden="1">{#N/A,#N/A,FALSE,"Pag.01"}</definedName>
    <definedName name="wrn.pag.01000" localSheetId="6" hidden="1">{#N/A,#N/A,FALSE,"Pag.01"}</definedName>
    <definedName name="wrn.pag.010000" localSheetId="1" hidden="1">{#N/A,#N/A,FALSE,"Pag.01"}</definedName>
    <definedName name="wrn.pag.010000" localSheetId="7" hidden="1">{#N/A,#N/A,FALSE,"Pag.01"}</definedName>
    <definedName name="wrn.pag.010000" localSheetId="6" hidden="1">{#N/A,#N/A,FALSE,"Pag.01"}</definedName>
    <definedName name="wrn.pag.0100000" localSheetId="1" hidden="1">{#N/A,#N/A,FALSE,"Pag.01"}</definedName>
    <definedName name="wrn.pag.0100000" localSheetId="7" hidden="1">{#N/A,#N/A,FALSE,"Pag.01"}</definedName>
    <definedName name="wrn.pag.0100000" localSheetId="6" hidden="1">{#N/A,#N/A,FALSE,"Pag.01"}</definedName>
    <definedName name="wrn.pag.011" localSheetId="1" hidden="1">{#N/A,#N/A,FALSE,"Pag.01"}</definedName>
    <definedName name="wrn.pag.011" localSheetId="7" hidden="1">{#N/A,#N/A,FALSE,"Pag.01"}</definedName>
    <definedName name="wrn.pag.011" localSheetId="6" hidden="1">{#N/A,#N/A,FALSE,"Pag.01"}</definedName>
    <definedName name="wrn.pag.0110" localSheetId="1" hidden="1">{#N/A,#N/A,FALSE,"Pag.01"}</definedName>
    <definedName name="wrn.pag.0110" localSheetId="7" hidden="1">{#N/A,#N/A,FALSE,"Pag.01"}</definedName>
    <definedName name="wrn.pag.0110" localSheetId="6" hidden="1">{#N/A,#N/A,FALSE,"Pag.01"}</definedName>
    <definedName name="wrn.pag.0110000" localSheetId="1" hidden="1">{#N/A,#N/A,FALSE,"Pag.01"}</definedName>
    <definedName name="wrn.pag.0110000" localSheetId="7" hidden="1">{#N/A,#N/A,FALSE,"Pag.01"}</definedName>
    <definedName name="wrn.pag.0110000" localSheetId="6" hidden="1">{#N/A,#N/A,FALSE,"Pag.01"}</definedName>
    <definedName name="wrn.pag.01200" localSheetId="1" hidden="1">{#N/A,#N/A,FALSE,"Pag.01"}</definedName>
    <definedName name="wrn.pag.01200" localSheetId="7" hidden="1">{#N/A,#N/A,FALSE,"Pag.01"}</definedName>
    <definedName name="wrn.pag.01200" localSheetId="6" hidden="1">{#N/A,#N/A,FALSE,"Pag.01"}</definedName>
    <definedName name="wrn.pag.012547" localSheetId="1" hidden="1">{#N/A,#N/A,FALSE,"Pag.01"}</definedName>
    <definedName name="wrn.pag.012547" localSheetId="7" hidden="1">{#N/A,#N/A,FALSE,"Pag.01"}</definedName>
    <definedName name="wrn.pag.012547" localSheetId="6" hidden="1">{#N/A,#N/A,FALSE,"Pag.01"}</definedName>
    <definedName name="wrn.pag.013" localSheetId="1" hidden="1">{#N/A,#N/A,FALSE,"Pag.01"}</definedName>
    <definedName name="wrn.pag.013" localSheetId="7" hidden="1">{#N/A,#N/A,FALSE,"Pag.01"}</definedName>
    <definedName name="wrn.pag.013" localSheetId="6" hidden="1">{#N/A,#N/A,FALSE,"Pag.01"}</definedName>
    <definedName name="wrn.pag.0130" localSheetId="1" hidden="1">{#N/A,#N/A,FALSE,"Pag.01"}</definedName>
    <definedName name="wrn.pag.0130" localSheetId="7" hidden="1">{#N/A,#N/A,FALSE,"Pag.01"}</definedName>
    <definedName name="wrn.pag.0130" localSheetId="6" hidden="1">{#N/A,#N/A,FALSE,"Pag.01"}</definedName>
    <definedName name="wrn.pag.0130000" localSheetId="1" hidden="1">{#N/A,#N/A,FALSE,"Pag.01"}</definedName>
    <definedName name="wrn.pag.0130000" localSheetId="7" hidden="1">{#N/A,#N/A,FALSE,"Pag.01"}</definedName>
    <definedName name="wrn.pag.0130000" localSheetId="6" hidden="1">{#N/A,#N/A,FALSE,"Pag.01"}</definedName>
    <definedName name="wrn.pag.014" localSheetId="1" hidden="1">{#N/A,#N/A,FALSE,"Pag.01"}</definedName>
    <definedName name="wrn.pag.014" localSheetId="7" hidden="1">{#N/A,#N/A,FALSE,"Pag.01"}</definedName>
    <definedName name="wrn.pag.014" localSheetId="6" hidden="1">{#N/A,#N/A,FALSE,"Pag.01"}</definedName>
    <definedName name="wrn.pag.0140" localSheetId="1" hidden="1">{#N/A,#N/A,FALSE,"Pag.01"}</definedName>
    <definedName name="wrn.pag.0140" localSheetId="7" hidden="1">{#N/A,#N/A,FALSE,"Pag.01"}</definedName>
    <definedName name="wrn.pag.0140" localSheetId="6" hidden="1">{#N/A,#N/A,FALSE,"Pag.01"}</definedName>
    <definedName name="wrn.pag.0140000" localSheetId="1" hidden="1">{#N/A,#N/A,FALSE,"Pag.01"}</definedName>
    <definedName name="wrn.pag.0140000" localSheetId="7" hidden="1">{#N/A,#N/A,FALSE,"Pag.01"}</definedName>
    <definedName name="wrn.pag.0140000" localSheetId="6" hidden="1">{#N/A,#N/A,FALSE,"Pag.01"}</definedName>
    <definedName name="wrn.pag.0140563" localSheetId="1" hidden="1">{#N/A,#N/A,FALSE,"Pag.01"}</definedName>
    <definedName name="wrn.pag.0140563" localSheetId="7" hidden="1">{#N/A,#N/A,FALSE,"Pag.01"}</definedName>
    <definedName name="wrn.pag.0140563" localSheetId="6" hidden="1">{#N/A,#N/A,FALSE,"Pag.01"}</definedName>
    <definedName name="wrn.pag.0147456" localSheetId="1" hidden="1">{#N/A,#N/A,FALSE,"Pag.01"}</definedName>
    <definedName name="wrn.pag.0147456" localSheetId="7" hidden="1">{#N/A,#N/A,FALSE,"Pag.01"}</definedName>
    <definedName name="wrn.pag.0147456" localSheetId="6" hidden="1">{#N/A,#N/A,FALSE,"Pag.01"}</definedName>
    <definedName name="wrn.pag.015" localSheetId="1" hidden="1">{#N/A,#N/A,FALSE,"Pag.01"}</definedName>
    <definedName name="wrn.pag.015" localSheetId="7" hidden="1">{#N/A,#N/A,FALSE,"Pag.01"}</definedName>
    <definedName name="wrn.pag.015" localSheetId="6" hidden="1">{#N/A,#N/A,FALSE,"Pag.01"}</definedName>
    <definedName name="wrn.pag.0150" localSheetId="1" hidden="1">{#N/A,#N/A,FALSE,"Pag.01"}</definedName>
    <definedName name="wrn.pag.0150" localSheetId="7" hidden="1">{#N/A,#N/A,FALSE,"Pag.01"}</definedName>
    <definedName name="wrn.pag.0150" localSheetId="6" hidden="1">{#N/A,#N/A,FALSE,"Pag.01"}</definedName>
    <definedName name="wrn.pag.01500000" localSheetId="1" hidden="1">{#N/A,#N/A,FALSE,"Pag.01"}</definedName>
    <definedName name="wrn.pag.01500000" localSheetId="7" hidden="1">{#N/A,#N/A,FALSE,"Pag.01"}</definedName>
    <definedName name="wrn.pag.01500000" localSheetId="6" hidden="1">{#N/A,#N/A,FALSE,"Pag.01"}</definedName>
    <definedName name="wrn.pag.015320" localSheetId="1" hidden="1">{#N/A,#N/A,FALSE,"Pag.01"}</definedName>
    <definedName name="wrn.pag.015320" localSheetId="7" hidden="1">{#N/A,#N/A,FALSE,"Pag.01"}</definedName>
    <definedName name="wrn.pag.015320" localSheetId="6" hidden="1">{#N/A,#N/A,FALSE,"Pag.01"}</definedName>
    <definedName name="wrn.pag.015468" localSheetId="1" hidden="1">{#N/A,#N/A,FALSE,"Pag.01"}</definedName>
    <definedName name="wrn.pag.015468" localSheetId="7" hidden="1">{#N/A,#N/A,FALSE,"Pag.01"}</definedName>
    <definedName name="wrn.pag.015468" localSheetId="6" hidden="1">{#N/A,#N/A,FALSE,"Pag.01"}</definedName>
    <definedName name="wrn.pag.016" localSheetId="1" hidden="1">{#N/A,#N/A,FALSE,"Pag.01"}</definedName>
    <definedName name="wrn.pag.016" localSheetId="7" hidden="1">{#N/A,#N/A,FALSE,"Pag.01"}</definedName>
    <definedName name="wrn.pag.016" localSheetId="6" hidden="1">{#N/A,#N/A,FALSE,"Pag.01"}</definedName>
    <definedName name="wrn.pag.0160" localSheetId="1" hidden="1">{#N/A,#N/A,FALSE,"Pag.01"}</definedName>
    <definedName name="wrn.pag.0160" localSheetId="7" hidden="1">{#N/A,#N/A,FALSE,"Pag.01"}</definedName>
    <definedName name="wrn.pag.0160" localSheetId="6" hidden="1">{#N/A,#N/A,FALSE,"Pag.01"}</definedName>
    <definedName name="wrn.pag.016000" localSheetId="1" hidden="1">{#N/A,#N/A,FALSE,"Pag.01"}</definedName>
    <definedName name="wrn.pag.016000" localSheetId="7" hidden="1">{#N/A,#N/A,FALSE,"Pag.01"}</definedName>
    <definedName name="wrn.pag.016000" localSheetId="6" hidden="1">{#N/A,#N/A,FALSE,"Pag.01"}</definedName>
    <definedName name="wrn.pag.01603254" localSheetId="1" hidden="1">{#N/A,#N/A,FALSE,"Pag.01"}</definedName>
    <definedName name="wrn.pag.01603254" localSheetId="7" hidden="1">{#N/A,#N/A,FALSE,"Pag.01"}</definedName>
    <definedName name="wrn.pag.01603254" localSheetId="6" hidden="1">{#N/A,#N/A,FALSE,"Pag.01"}</definedName>
    <definedName name="wrn.pag.0165487" localSheetId="1" hidden="1">{#N/A,#N/A,FALSE,"Pag.01"}</definedName>
    <definedName name="wrn.pag.0165487" localSheetId="7" hidden="1">{#N/A,#N/A,FALSE,"Pag.01"}</definedName>
    <definedName name="wrn.pag.0165487" localSheetId="6" hidden="1">{#N/A,#N/A,FALSE,"Pag.01"}</definedName>
    <definedName name="wrn.pag.017" localSheetId="1" hidden="1">{#N/A,#N/A,FALSE,"Pag.01"}</definedName>
    <definedName name="wrn.pag.017" localSheetId="7" hidden="1">{#N/A,#N/A,FALSE,"Pag.01"}</definedName>
    <definedName name="wrn.pag.017" localSheetId="6" hidden="1">{#N/A,#N/A,FALSE,"Pag.01"}</definedName>
    <definedName name="wrn.pag.0170" localSheetId="1" hidden="1">{#N/A,#N/A,FALSE,"Pag.01"}</definedName>
    <definedName name="wrn.pag.0170" localSheetId="7" hidden="1">{#N/A,#N/A,FALSE,"Pag.01"}</definedName>
    <definedName name="wrn.pag.0170" localSheetId="6" hidden="1">{#N/A,#N/A,FALSE,"Pag.01"}</definedName>
    <definedName name="wrn.pag.017000" localSheetId="1" hidden="1">{#N/A,#N/A,FALSE,"Pag.01"}</definedName>
    <definedName name="wrn.pag.017000" localSheetId="7" hidden="1">{#N/A,#N/A,FALSE,"Pag.01"}</definedName>
    <definedName name="wrn.pag.017000" localSheetId="6" hidden="1">{#N/A,#N/A,FALSE,"Pag.01"}</definedName>
    <definedName name="wrn.pag.018" localSheetId="1" hidden="1">{#N/A,#N/A,FALSE,"Pag.01"}</definedName>
    <definedName name="wrn.pag.018" localSheetId="7" hidden="1">{#N/A,#N/A,FALSE,"Pag.01"}</definedName>
    <definedName name="wrn.pag.018" localSheetId="6" hidden="1">{#N/A,#N/A,FALSE,"Pag.01"}</definedName>
    <definedName name="wrn.pag.018000" localSheetId="1" hidden="1">{#N/A,#N/A,FALSE,"Pag.01"}</definedName>
    <definedName name="wrn.pag.018000" localSheetId="7" hidden="1">{#N/A,#N/A,FALSE,"Pag.01"}</definedName>
    <definedName name="wrn.pag.018000" localSheetId="6" hidden="1">{#N/A,#N/A,FALSE,"Pag.01"}</definedName>
    <definedName name="wrn.pag.02" localSheetId="1" hidden="1">{#N/A,#N/A,FALSE,"Pag.01"}</definedName>
    <definedName name="wrn.pag.02" localSheetId="7" hidden="1">{#N/A,#N/A,FALSE,"Pag.01"}</definedName>
    <definedName name="wrn.pag.02" localSheetId="6" hidden="1">{#N/A,#N/A,FALSE,"Pag.01"}</definedName>
    <definedName name="wrn.pag.020" localSheetId="1" hidden="1">{#N/A,#N/A,FALSE,"Pag.01"}</definedName>
    <definedName name="wrn.pag.020" localSheetId="7" hidden="1">{#N/A,#N/A,FALSE,"Pag.01"}</definedName>
    <definedName name="wrn.pag.020" localSheetId="6" hidden="1">{#N/A,#N/A,FALSE,"Pag.01"}</definedName>
    <definedName name="wrn.pag.020000" localSheetId="1" hidden="1">{#N/A,#N/A,FALSE,"Pag.01"}</definedName>
    <definedName name="wrn.pag.020000" localSheetId="7" hidden="1">{#N/A,#N/A,FALSE,"Pag.01"}</definedName>
    <definedName name="wrn.pag.020000" localSheetId="6" hidden="1">{#N/A,#N/A,FALSE,"Pag.01"}</definedName>
    <definedName name="wrn.pag.02145" localSheetId="1" hidden="1">{#N/A,#N/A,FALSE,"Pag.01"}</definedName>
    <definedName name="wrn.pag.02145" localSheetId="7" hidden="1">{#N/A,#N/A,FALSE,"Pag.01"}</definedName>
    <definedName name="wrn.pag.02145" localSheetId="6" hidden="1">{#N/A,#N/A,FALSE,"Pag.01"}</definedName>
    <definedName name="wrn.pag.0214567" localSheetId="1" hidden="1">{#N/A,#N/A,FALSE,"Pag.01"}</definedName>
    <definedName name="wrn.pag.0214567" localSheetId="7" hidden="1">{#N/A,#N/A,FALSE,"Pag.01"}</definedName>
    <definedName name="wrn.pag.0214567" localSheetId="6" hidden="1">{#N/A,#N/A,FALSE,"Pag.01"}</definedName>
    <definedName name="wrn.pag.02145879" localSheetId="1" hidden="1">{#N/A,#N/A,FALSE,"Pag.01"}</definedName>
    <definedName name="wrn.pag.02145879" localSheetId="7" hidden="1">{#N/A,#N/A,FALSE,"Pag.01"}</definedName>
    <definedName name="wrn.pag.02145879" localSheetId="6" hidden="1">{#N/A,#N/A,FALSE,"Pag.01"}</definedName>
    <definedName name="wrn.pag.02325478" localSheetId="1" hidden="1">{#N/A,#N/A,FALSE,"Pag.01"}</definedName>
    <definedName name="wrn.pag.02325478" localSheetId="7" hidden="1">{#N/A,#N/A,FALSE,"Pag.01"}</definedName>
    <definedName name="wrn.pag.02325478" localSheetId="6" hidden="1">{#N/A,#N/A,FALSE,"Pag.01"}</definedName>
    <definedName name="wrn.pag.025" localSheetId="1" hidden="1">{#N/A,#N/A,FALSE,"Pag.01"}</definedName>
    <definedName name="wrn.pag.025" localSheetId="7" hidden="1">{#N/A,#N/A,FALSE,"Pag.01"}</definedName>
    <definedName name="wrn.pag.025" localSheetId="6" hidden="1">{#N/A,#N/A,FALSE,"Pag.01"}</definedName>
    <definedName name="wrn.pag.025000" localSheetId="1" hidden="1">{#N/A,#N/A,FALSE,"Pag.01"}</definedName>
    <definedName name="wrn.pag.025000" localSheetId="7" hidden="1">{#N/A,#N/A,FALSE,"Pag.01"}</definedName>
    <definedName name="wrn.pag.025000" localSheetId="6" hidden="1">{#N/A,#N/A,FALSE,"Pag.01"}</definedName>
    <definedName name="wrn.pag.025476" localSheetId="1" hidden="1">{#N/A,#N/A,FALSE,"Pag.01"}</definedName>
    <definedName name="wrn.pag.025476" localSheetId="7" hidden="1">{#N/A,#N/A,FALSE,"Pag.01"}</definedName>
    <definedName name="wrn.pag.025476" localSheetId="6" hidden="1">{#N/A,#N/A,FALSE,"Pag.01"}</definedName>
    <definedName name="wrn.pag.02564789" localSheetId="1" hidden="1">{#N/A,#N/A,FALSE,"Pag.01"}</definedName>
    <definedName name="wrn.pag.02564789" localSheetId="7" hidden="1">{#N/A,#N/A,FALSE,"Pag.01"}</definedName>
    <definedName name="wrn.pag.02564789" localSheetId="6" hidden="1">{#N/A,#N/A,FALSE,"Pag.01"}</definedName>
    <definedName name="wrn.pag.03" localSheetId="1" hidden="1">{#N/A,#N/A,FALSE,"Pag.01"}</definedName>
    <definedName name="wrn.pag.03" localSheetId="7" hidden="1">{#N/A,#N/A,FALSE,"Pag.01"}</definedName>
    <definedName name="wrn.pag.03" localSheetId="6" hidden="1">{#N/A,#N/A,FALSE,"Pag.01"}</definedName>
    <definedName name="wrn.pag.030" localSheetId="1" hidden="1">{#N/A,#N/A,FALSE,"Pag.01"}</definedName>
    <definedName name="wrn.pag.030" localSheetId="7" hidden="1">{#N/A,#N/A,FALSE,"Pag.01"}</definedName>
    <definedName name="wrn.pag.030" localSheetId="6" hidden="1">{#N/A,#N/A,FALSE,"Pag.01"}</definedName>
    <definedName name="wrn.pag.0300" localSheetId="1" hidden="1">{#N/A,#N/A,FALSE,"Pag.01"}</definedName>
    <definedName name="wrn.pag.0300" localSheetId="7" hidden="1">{#N/A,#N/A,FALSE,"Pag.01"}</definedName>
    <definedName name="wrn.pag.0300" localSheetId="6" hidden="1">{#N/A,#N/A,FALSE,"Pag.01"}</definedName>
    <definedName name="wrn.pag.03000000" localSheetId="1" hidden="1">{#N/A,#N/A,FALSE,"Pag.01"}</definedName>
    <definedName name="wrn.pag.03000000" localSheetId="7" hidden="1">{#N/A,#N/A,FALSE,"Pag.01"}</definedName>
    <definedName name="wrn.pag.03000000" localSheetId="6" hidden="1">{#N/A,#N/A,FALSE,"Pag.01"}</definedName>
    <definedName name="wrn.pag.030000000" localSheetId="1" hidden="1">{#N/A,#N/A,FALSE,"Pag.01"}</definedName>
    <definedName name="wrn.pag.030000000" localSheetId="7" hidden="1">{#N/A,#N/A,FALSE,"Pag.01"}</definedName>
    <definedName name="wrn.pag.030000000" localSheetId="6" hidden="1">{#N/A,#N/A,FALSE,"Pag.01"}</definedName>
    <definedName name="wrn.pag.0321475" localSheetId="1" hidden="1">{#N/A,#N/A,FALSE,"Pag.01"}</definedName>
    <definedName name="wrn.pag.0321475" localSheetId="7" hidden="1">{#N/A,#N/A,FALSE,"Pag.01"}</definedName>
    <definedName name="wrn.pag.0321475" localSheetId="6" hidden="1">{#N/A,#N/A,FALSE,"Pag.01"}</definedName>
    <definedName name="wrn.pag.032548" localSheetId="1" hidden="1">{#N/A,#N/A,FALSE,"Pag.01"}</definedName>
    <definedName name="wrn.pag.032548" localSheetId="7" hidden="1">{#N/A,#N/A,FALSE,"Pag.01"}</definedName>
    <definedName name="wrn.pag.032548" localSheetId="6" hidden="1">{#N/A,#N/A,FALSE,"Pag.01"}</definedName>
    <definedName name="wrn.pag.0345778" localSheetId="1" hidden="1">{#N/A,#N/A,FALSE,"Pag.01"}</definedName>
    <definedName name="wrn.pag.0345778" localSheetId="7" hidden="1">{#N/A,#N/A,FALSE,"Pag.01"}</definedName>
    <definedName name="wrn.pag.0345778" localSheetId="6" hidden="1">{#N/A,#N/A,FALSE,"Pag.01"}</definedName>
    <definedName name="wrn.pag.04" localSheetId="1" hidden="1">{#N/A,#N/A,FALSE,"Pag.01"}</definedName>
    <definedName name="wrn.pag.04" localSheetId="7" hidden="1">{#N/A,#N/A,FALSE,"Pag.01"}</definedName>
    <definedName name="wrn.pag.04" localSheetId="6" hidden="1">{#N/A,#N/A,FALSE,"Pag.01"}</definedName>
    <definedName name="wrn.pag.040" localSheetId="1" hidden="1">{#N/A,#N/A,FALSE,"Pag.01"}</definedName>
    <definedName name="wrn.pag.040" localSheetId="7" hidden="1">{#N/A,#N/A,FALSE,"Pag.01"}</definedName>
    <definedName name="wrn.pag.040" localSheetId="6" hidden="1">{#N/A,#N/A,FALSE,"Pag.01"}</definedName>
    <definedName name="wrn.pag.0400" localSheetId="1" hidden="1">{#N/A,#N/A,FALSE,"Pag.01"}</definedName>
    <definedName name="wrn.pag.0400" localSheetId="7" hidden="1">{#N/A,#N/A,FALSE,"Pag.01"}</definedName>
    <definedName name="wrn.pag.0400" localSheetId="6" hidden="1">{#N/A,#N/A,FALSE,"Pag.01"}</definedName>
    <definedName name="wrn.pag.040000000" localSheetId="1" hidden="1">{#N/A,#N/A,FALSE,"Pag.01"}</definedName>
    <definedName name="wrn.pag.040000000" localSheetId="7" hidden="1">{#N/A,#N/A,FALSE,"Pag.01"}</definedName>
    <definedName name="wrn.pag.040000000" localSheetId="6" hidden="1">{#N/A,#N/A,FALSE,"Pag.01"}</definedName>
    <definedName name="wrn.pag.040000000000" localSheetId="1" hidden="1">{#N/A,#N/A,FALSE,"Pag.01"}</definedName>
    <definedName name="wrn.pag.040000000000" localSheetId="7" hidden="1">{#N/A,#N/A,FALSE,"Pag.01"}</definedName>
    <definedName name="wrn.pag.040000000000" localSheetId="6" hidden="1">{#N/A,#N/A,FALSE,"Pag.01"}</definedName>
    <definedName name="wrn.pag.04254789" localSheetId="1" hidden="1">{#N/A,#N/A,FALSE,"Pag.01"}</definedName>
    <definedName name="wrn.pag.04254789" localSheetId="7" hidden="1">{#N/A,#N/A,FALSE,"Pag.01"}</definedName>
    <definedName name="wrn.pag.04254789" localSheetId="6" hidden="1">{#N/A,#N/A,FALSE,"Pag.01"}</definedName>
    <definedName name="wrn.pag.04875323" localSheetId="1" hidden="1">{#N/A,#N/A,FALSE,"Pag.01"}</definedName>
    <definedName name="wrn.pag.04875323" localSheetId="7" hidden="1">{#N/A,#N/A,FALSE,"Pag.01"}</definedName>
    <definedName name="wrn.pag.04875323" localSheetId="6" hidden="1">{#N/A,#N/A,FALSE,"Pag.01"}</definedName>
    <definedName name="wrn.pag.05" localSheetId="1" hidden="1">{#N/A,#N/A,FALSE,"Pag.01"}</definedName>
    <definedName name="wrn.pag.05" localSheetId="7" hidden="1">{#N/A,#N/A,FALSE,"Pag.01"}</definedName>
    <definedName name="wrn.pag.05" localSheetId="6" hidden="1">{#N/A,#N/A,FALSE,"Pag.01"}</definedName>
    <definedName name="wrn.pag.050" localSheetId="1" hidden="1">{#N/A,#N/A,FALSE,"Pag.01"}</definedName>
    <definedName name="wrn.pag.050" localSheetId="7" hidden="1">{#N/A,#N/A,FALSE,"Pag.01"}</definedName>
    <definedName name="wrn.pag.050" localSheetId="6" hidden="1">{#N/A,#N/A,FALSE,"Pag.01"}</definedName>
    <definedName name="wrn.pag.0500" localSheetId="1" hidden="1">{#N/A,#N/A,FALSE,"Pag.01"}</definedName>
    <definedName name="wrn.pag.0500" localSheetId="7" hidden="1">{#N/A,#N/A,FALSE,"Pag.01"}</definedName>
    <definedName name="wrn.pag.0500" localSheetId="6" hidden="1">{#N/A,#N/A,FALSE,"Pag.01"}</definedName>
    <definedName name="wrn.pag.0500000000" localSheetId="1" hidden="1">{#N/A,#N/A,FALSE,"Pag.01"}</definedName>
    <definedName name="wrn.pag.0500000000" localSheetId="7" hidden="1">{#N/A,#N/A,FALSE,"Pag.01"}</definedName>
    <definedName name="wrn.pag.0500000000" localSheetId="6" hidden="1">{#N/A,#N/A,FALSE,"Pag.01"}</definedName>
    <definedName name="wrn.pag.05000000000" localSheetId="1" hidden="1">{#N/A,#N/A,FALSE,"Pag.01"}</definedName>
    <definedName name="wrn.pag.05000000000" localSheetId="7" hidden="1">{#N/A,#N/A,FALSE,"Pag.01"}</definedName>
    <definedName name="wrn.pag.05000000000" localSheetId="6" hidden="1">{#N/A,#N/A,FALSE,"Pag.01"}</definedName>
    <definedName name="wrn.pag.05428" localSheetId="1" hidden="1">{#N/A,#N/A,FALSE,"Pag.01"}</definedName>
    <definedName name="wrn.pag.05428" localSheetId="7" hidden="1">{#N/A,#N/A,FALSE,"Pag.01"}</definedName>
    <definedName name="wrn.pag.05428" localSheetId="6" hidden="1">{#N/A,#N/A,FALSE,"Pag.01"}</definedName>
    <definedName name="wrn.pag.056874" localSheetId="1" hidden="1">{#N/A,#N/A,FALSE,"Pag.01"}</definedName>
    <definedName name="wrn.pag.056874" localSheetId="7" hidden="1">{#N/A,#N/A,FALSE,"Pag.01"}</definedName>
    <definedName name="wrn.pag.056874" localSheetId="6" hidden="1">{#N/A,#N/A,FALSE,"Pag.01"}</definedName>
    <definedName name="wrn.pag.06" localSheetId="1" hidden="1">{#N/A,#N/A,FALSE,"Pag.01"}</definedName>
    <definedName name="wrn.pag.06" localSheetId="7" hidden="1">{#N/A,#N/A,FALSE,"Pag.01"}</definedName>
    <definedName name="wrn.pag.06" localSheetId="6" hidden="1">{#N/A,#N/A,FALSE,"Pag.01"}</definedName>
    <definedName name="wrn.pag.060" localSheetId="1" hidden="1">{#N/A,#N/A,FALSE,"Pag.01"}</definedName>
    <definedName name="wrn.pag.060" localSheetId="7" hidden="1">{#N/A,#N/A,FALSE,"Pag.01"}</definedName>
    <definedName name="wrn.pag.060" localSheetId="6" hidden="1">{#N/A,#N/A,FALSE,"Pag.01"}</definedName>
    <definedName name="wrn.pag.0600" localSheetId="1" hidden="1">{#N/A,#N/A,FALSE,"Pag.01"}</definedName>
    <definedName name="wrn.pag.0600" localSheetId="7" hidden="1">{#N/A,#N/A,FALSE,"Pag.01"}</definedName>
    <definedName name="wrn.pag.0600" localSheetId="6" hidden="1">{#N/A,#N/A,FALSE,"Pag.01"}</definedName>
    <definedName name="wrn.pag.0600000000" localSheetId="1" hidden="1">{#N/A,#N/A,FALSE,"Pag.01"}</definedName>
    <definedName name="wrn.pag.0600000000" localSheetId="7" hidden="1">{#N/A,#N/A,FALSE,"Pag.01"}</definedName>
    <definedName name="wrn.pag.0600000000" localSheetId="6" hidden="1">{#N/A,#N/A,FALSE,"Pag.01"}</definedName>
    <definedName name="wrn.pag.06000000000000000" localSheetId="1" hidden="1">{#N/A,#N/A,FALSE,"Pag.01"}</definedName>
    <definedName name="wrn.pag.06000000000000000" localSheetId="7" hidden="1">{#N/A,#N/A,FALSE,"Pag.01"}</definedName>
    <definedName name="wrn.pag.06000000000000000" localSheetId="6" hidden="1">{#N/A,#N/A,FALSE,"Pag.01"}</definedName>
    <definedName name="wrn.pag.07" localSheetId="1" hidden="1">{#N/A,#N/A,FALSE,"Pag.01"}</definedName>
    <definedName name="wrn.pag.07" localSheetId="7" hidden="1">{#N/A,#N/A,FALSE,"Pag.01"}</definedName>
    <definedName name="wrn.pag.07" localSheetId="6" hidden="1">{#N/A,#N/A,FALSE,"Pag.01"}</definedName>
    <definedName name="wrn.pag.070" localSheetId="1" hidden="1">{#N/A,#N/A,FALSE,"Pag.01"}</definedName>
    <definedName name="wrn.pag.070" localSheetId="7" hidden="1">{#N/A,#N/A,FALSE,"Pag.01"}</definedName>
    <definedName name="wrn.pag.070" localSheetId="6" hidden="1">{#N/A,#N/A,FALSE,"Pag.01"}</definedName>
    <definedName name="wrn.pag.0700" localSheetId="1" hidden="1">{#N/A,#N/A,FALSE,"Pag.01"}</definedName>
    <definedName name="wrn.pag.0700" localSheetId="7" hidden="1">{#N/A,#N/A,FALSE,"Pag.01"}</definedName>
    <definedName name="wrn.pag.0700" localSheetId="6" hidden="1">{#N/A,#N/A,FALSE,"Pag.01"}</definedName>
    <definedName name="wrn.pag.070000000000" localSheetId="1" hidden="1">{#N/A,#N/A,FALSE,"Pag.01"}</definedName>
    <definedName name="wrn.pag.070000000000" localSheetId="7" hidden="1">{#N/A,#N/A,FALSE,"Pag.01"}</definedName>
    <definedName name="wrn.pag.070000000000" localSheetId="6" hidden="1">{#N/A,#N/A,FALSE,"Pag.01"}</definedName>
    <definedName name="wrn.pag.07000000000000" localSheetId="1" hidden="1">{#N/A,#N/A,FALSE,"Pag.01"}</definedName>
    <definedName name="wrn.pag.07000000000000" localSheetId="7" hidden="1">{#N/A,#N/A,FALSE,"Pag.01"}</definedName>
    <definedName name="wrn.pag.07000000000000" localSheetId="6" hidden="1">{#N/A,#N/A,FALSE,"Pag.01"}</definedName>
    <definedName name="wrn.pag.09" localSheetId="1" hidden="1">{#N/A,#N/A,FALSE,"Pag.01"}</definedName>
    <definedName name="wrn.pag.09" localSheetId="7" hidden="1">{#N/A,#N/A,FALSE,"Pag.01"}</definedName>
    <definedName name="wrn.pag.09" localSheetId="6" hidden="1">{#N/A,#N/A,FALSE,"Pag.01"}</definedName>
    <definedName name="wrn.pag.090" localSheetId="1" hidden="1">{#N/A,#N/A,FALSE,"Pag.01"}</definedName>
    <definedName name="wrn.pag.090" localSheetId="7" hidden="1">{#N/A,#N/A,FALSE,"Pag.01"}</definedName>
    <definedName name="wrn.pag.090" localSheetId="6" hidden="1">{#N/A,#N/A,FALSE,"Pag.01"}</definedName>
    <definedName name="wrn.pag.0900" localSheetId="1" hidden="1">{#N/A,#N/A,FALSE,"Pag.01"}</definedName>
    <definedName name="wrn.pag.0900" localSheetId="7" hidden="1">{#N/A,#N/A,FALSE,"Pag.01"}</definedName>
    <definedName name="wrn.pag.0900" localSheetId="6" hidden="1">{#N/A,#N/A,FALSE,"Pag.01"}</definedName>
    <definedName name="wrn.pag.090000000000" localSheetId="1" hidden="1">{#N/A,#N/A,FALSE,"Pag.01"}</definedName>
    <definedName name="wrn.pag.090000000000" localSheetId="7" hidden="1">{#N/A,#N/A,FALSE,"Pag.01"}</definedName>
    <definedName name="wrn.pag.090000000000" localSheetId="6" hidden="1">{#N/A,#N/A,FALSE,"Pag.01"}</definedName>
    <definedName name="wrn.pag.09000000000000000000" localSheetId="1" hidden="1">{#N/A,#N/A,FALSE,"Pag.01"}</definedName>
    <definedName name="wrn.pag.09000000000000000000" localSheetId="7" hidden="1">{#N/A,#N/A,FALSE,"Pag.01"}</definedName>
    <definedName name="wrn.pag.09000000000000000000" localSheetId="6" hidden="1">{#N/A,#N/A,FALSE,"Pag.01"}</definedName>
    <definedName name="wrn.pag.100" localSheetId="1" hidden="1">{#N/A,#N/A,FALSE,"Pag.01"}</definedName>
    <definedName name="wrn.pag.100" localSheetId="7" hidden="1">{#N/A,#N/A,FALSE,"Pag.01"}</definedName>
    <definedName name="wrn.pag.100" localSheetId="6" hidden="1">{#N/A,#N/A,FALSE,"Pag.01"}</definedName>
    <definedName name="wrn.pag.102145" localSheetId="1" hidden="1">{#N/A,#N/A,FALSE,"Pag.01"}</definedName>
    <definedName name="wrn.pag.102145" localSheetId="7" hidden="1">{#N/A,#N/A,FALSE,"Pag.01"}</definedName>
    <definedName name="wrn.pag.102145" localSheetId="6" hidden="1">{#N/A,#N/A,FALSE,"Pag.01"}</definedName>
    <definedName name="wrn.pag.12" localSheetId="1" hidden="1">{#N/A,#N/A,FALSE,"Pag.01"}</definedName>
    <definedName name="wrn.pag.12" localSheetId="7" hidden="1">{#N/A,#N/A,FALSE,"Pag.01"}</definedName>
    <definedName name="wrn.pag.12" localSheetId="6" hidden="1">{#N/A,#N/A,FALSE,"Pag.01"}</definedName>
    <definedName name="wrn.pag.120" localSheetId="1" hidden="1">{#N/A,#N/A,FALSE,"Pag.01"}</definedName>
    <definedName name="wrn.pag.120" localSheetId="7" hidden="1">{#N/A,#N/A,FALSE,"Pag.01"}</definedName>
    <definedName name="wrn.pag.120" localSheetId="6" hidden="1">{#N/A,#N/A,FALSE,"Pag.01"}</definedName>
    <definedName name="wrn.pag.12000000000" localSheetId="1" hidden="1">{#N/A,#N/A,FALSE,"Pag.01"}</definedName>
    <definedName name="wrn.pag.12000000000" localSheetId="7" hidden="1">{#N/A,#N/A,FALSE,"Pag.01"}</definedName>
    <definedName name="wrn.pag.12000000000" localSheetId="6" hidden="1">{#N/A,#N/A,FALSE,"Pag.01"}</definedName>
    <definedName name="wrn.pag.1200000000000000" localSheetId="1" hidden="1">{#N/A,#N/A,FALSE,"Pag.01"}</definedName>
    <definedName name="wrn.pag.1200000000000000" localSheetId="7" hidden="1">{#N/A,#N/A,FALSE,"Pag.01"}</definedName>
    <definedName name="wrn.pag.1200000000000000" localSheetId="6" hidden="1">{#N/A,#N/A,FALSE,"Pag.01"}</definedName>
    <definedName name="wrn.pag.1254789" localSheetId="1" hidden="1">{#N/A,#N/A,FALSE,"Pag.01"}</definedName>
    <definedName name="wrn.pag.1254789" localSheetId="7" hidden="1">{#N/A,#N/A,FALSE,"Pag.01"}</definedName>
    <definedName name="wrn.pag.1254789" localSheetId="6" hidden="1">{#N/A,#N/A,FALSE,"Pag.01"}</definedName>
    <definedName name="wrn.pag.214578" localSheetId="1" hidden="1">{#N/A,#N/A,FALSE,"Pag.01"}</definedName>
    <definedName name="wrn.pag.214578" localSheetId="7" hidden="1">{#N/A,#N/A,FALSE,"Pag.01"}</definedName>
    <definedName name="wrn.pag.214578" localSheetId="6" hidden="1">{#N/A,#N/A,FALSE,"Pag.01"}</definedName>
    <definedName name="wrn.pag.214789" localSheetId="1" hidden="1">{#N/A,#N/A,FALSE,"Pag.01"}</definedName>
    <definedName name="wrn.pag.214789" localSheetId="7" hidden="1">{#N/A,#N/A,FALSE,"Pag.01"}</definedName>
    <definedName name="wrn.pag.214789" localSheetId="6" hidden="1">{#N/A,#N/A,FALSE,"Pag.01"}</definedName>
    <definedName name="wrn.pag.23654789" localSheetId="1" hidden="1">{#N/A,#N/A,FALSE,"Pag.01"}</definedName>
    <definedName name="wrn.pag.23654789" localSheetId="7" hidden="1">{#N/A,#N/A,FALSE,"Pag.01"}</definedName>
    <definedName name="wrn.pag.23654789" localSheetId="6" hidden="1">{#N/A,#N/A,FALSE,"Pag.01"}</definedName>
    <definedName name="wrn.pag.2547257" localSheetId="1" hidden="1">{#N/A,#N/A,FALSE,"Pag.01"}</definedName>
    <definedName name="wrn.pag.2547257" localSheetId="7" hidden="1">{#N/A,#N/A,FALSE,"Pag.01"}</definedName>
    <definedName name="wrn.pag.2547257" localSheetId="6" hidden="1">{#N/A,#N/A,FALSE,"Pag.01"}</definedName>
    <definedName name="wrn.pag.254789" localSheetId="1" hidden="1">{#N/A,#N/A,FALSE,"Pag.01"}</definedName>
    <definedName name="wrn.pag.254789" localSheetId="7" hidden="1">{#N/A,#N/A,FALSE,"Pag.01"}</definedName>
    <definedName name="wrn.pag.254789" localSheetId="6" hidden="1">{#N/A,#N/A,FALSE,"Pag.01"}</definedName>
    <definedName name="wrn.pag.2564789" localSheetId="1" hidden="1">{#N/A,#N/A,FALSE,"Pag.01"}</definedName>
    <definedName name="wrn.pag.2564789" localSheetId="7" hidden="1">{#N/A,#N/A,FALSE,"Pag.01"}</definedName>
    <definedName name="wrn.pag.2564789" localSheetId="6" hidden="1">{#N/A,#N/A,FALSE,"Pag.01"}</definedName>
    <definedName name="wrn.pag.458796" localSheetId="1" hidden="1">{#N/A,#N/A,FALSE,"Pag.01"}</definedName>
    <definedName name="wrn.pag.458796" localSheetId="7" hidden="1">{#N/A,#N/A,FALSE,"Pag.01"}</definedName>
    <definedName name="wrn.pag.458796" localSheetId="6" hidden="1">{#N/A,#N/A,FALSE,"Pag.01"}</definedName>
    <definedName name="wrn.pag.500" localSheetId="1" hidden="1">{#N/A,#N/A,FALSE,"Pag.01"}</definedName>
    <definedName name="wrn.pag.500" localSheetId="7" hidden="1">{#N/A,#N/A,FALSE,"Pag.01"}</definedName>
    <definedName name="wrn.pag.500" localSheetId="6" hidden="1">{#N/A,#N/A,FALSE,"Pag.01"}</definedName>
    <definedName name="wrn.pag.5000" localSheetId="1" hidden="1">{#N/A,#N/A,FALSE,"Pag.01"}</definedName>
    <definedName name="wrn.pag.5000" localSheetId="7" hidden="1">{#N/A,#N/A,FALSE,"Pag.01"}</definedName>
    <definedName name="wrn.pag.5000" localSheetId="6" hidden="1">{#N/A,#N/A,FALSE,"Pag.01"}</definedName>
    <definedName name="wrn.pag.501000" localSheetId="1" hidden="1">{#N/A,#N/A,FALSE,"Pag.01"}</definedName>
    <definedName name="wrn.pag.501000" localSheetId="7" hidden="1">{#N/A,#N/A,FALSE,"Pag.01"}</definedName>
    <definedName name="wrn.pag.501000" localSheetId="6" hidden="1">{#N/A,#N/A,FALSE,"Pag.01"}</definedName>
    <definedName name="wrn.pag.5010000" localSheetId="1" hidden="1">{#N/A,#N/A,FALSE,"Pag.01"}</definedName>
    <definedName name="wrn.pag.5010000" localSheetId="7" hidden="1">{#N/A,#N/A,FALSE,"Pag.01"}</definedName>
    <definedName name="wrn.pag.5010000" localSheetId="6" hidden="1">{#N/A,#N/A,FALSE,"Pag.01"}</definedName>
    <definedName name="wrn.pag.50100000000000" localSheetId="1" hidden="1">{#N/A,#N/A,FALSE,"Pag.01"}</definedName>
    <definedName name="wrn.pag.50100000000000" localSheetId="7" hidden="1">{#N/A,#N/A,FALSE,"Pag.01"}</definedName>
    <definedName name="wrn.pag.50100000000000" localSheetId="6" hidden="1">{#N/A,#N/A,FALSE,"Pag.01"}</definedName>
    <definedName name="wrn.pag.5011" localSheetId="1" hidden="1">{#N/A,#N/A,FALSE,"Pag.01"}</definedName>
    <definedName name="wrn.pag.5011" localSheetId="7" hidden="1">{#N/A,#N/A,FALSE,"Pag.01"}</definedName>
    <definedName name="wrn.pag.5011" localSheetId="6" hidden="1">{#N/A,#N/A,FALSE,"Pag.01"}</definedName>
    <definedName name="wrn.pag.501110" localSheetId="1" hidden="1">{#N/A,#N/A,FALSE,"Pag.01"}</definedName>
    <definedName name="wrn.pag.501110" localSheetId="7" hidden="1">{#N/A,#N/A,FALSE,"Pag.01"}</definedName>
    <definedName name="wrn.pag.501110" localSheetId="6" hidden="1">{#N/A,#N/A,FALSE,"Pag.01"}</definedName>
    <definedName name="wrn.pag.5012000" localSheetId="1" hidden="1">{#N/A,#N/A,FALSE,"Pag.01"}</definedName>
    <definedName name="wrn.pag.5012000" localSheetId="7" hidden="1">{#N/A,#N/A,FALSE,"Pag.01"}</definedName>
    <definedName name="wrn.pag.5012000" localSheetId="6" hidden="1">{#N/A,#N/A,FALSE,"Pag.01"}</definedName>
    <definedName name="wrn.pag.50123" localSheetId="1" hidden="1">{#N/A,#N/A,FALSE,"Pag.01"}</definedName>
    <definedName name="wrn.pag.50123" localSheetId="7" hidden="1">{#N/A,#N/A,FALSE,"Pag.01"}</definedName>
    <definedName name="wrn.pag.50123" localSheetId="6" hidden="1">{#N/A,#N/A,FALSE,"Pag.01"}</definedName>
    <definedName name="wrn.pag.5013000" localSheetId="1" hidden="1">{#N/A,#N/A,FALSE,"Pag.01"}</definedName>
    <definedName name="wrn.pag.5013000" localSheetId="7" hidden="1">{#N/A,#N/A,FALSE,"Pag.01"}</definedName>
    <definedName name="wrn.pag.5013000" localSheetId="6" hidden="1">{#N/A,#N/A,FALSE,"Pag.01"}</definedName>
    <definedName name="wrn.pag.5017" localSheetId="1" hidden="1">{#N/A,#N/A,FALSE,"Pag.01"}</definedName>
    <definedName name="wrn.pag.5017" localSheetId="7" hidden="1">{#N/A,#N/A,FALSE,"Pag.01"}</definedName>
    <definedName name="wrn.pag.5017" localSheetId="6" hidden="1">{#N/A,#N/A,FALSE,"Pag.01"}</definedName>
    <definedName name="wrn.pag.5018" localSheetId="1" hidden="1">{#N/A,#N/A,FALSE,"Pag.01"}</definedName>
    <definedName name="wrn.pag.5018" localSheetId="7" hidden="1">{#N/A,#N/A,FALSE,"Pag.01"}</definedName>
    <definedName name="wrn.pag.5018" localSheetId="6" hidden="1">{#N/A,#N/A,FALSE,"Pag.01"}</definedName>
    <definedName name="wrn.pag.514000" localSheetId="1" hidden="1">{#N/A,#N/A,FALSE,"Pag.01"}</definedName>
    <definedName name="wrn.pag.514000" localSheetId="7" hidden="1">{#N/A,#N/A,FALSE,"Pag.01"}</definedName>
    <definedName name="wrn.pag.514000" localSheetId="6" hidden="1">{#N/A,#N/A,FALSE,"Pag.01"}</definedName>
    <definedName name="wrn.pag.658742" localSheetId="1" hidden="1">{#N/A,#N/A,FALSE,"Pag.01"}</definedName>
    <definedName name="wrn.pag.658742" localSheetId="7" hidden="1">{#N/A,#N/A,FALSE,"Pag.01"}</definedName>
    <definedName name="wrn.pag.658742" localSheetId="6" hidden="1">{#N/A,#N/A,FALSE,"Pag.01"}</definedName>
    <definedName name="ws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ws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ws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xs" localSheetId="1" hidden="1">{#N/A,#N/A,FALSE,"ENERGIA";#N/A,#N/A,FALSE,"PERDIDAS";#N/A,#N/A,FALSE,"CLIENTES";#N/A,#N/A,FALSE,"ESTADO";#N/A,#N/A,FALSE,"TECNICA"}</definedName>
    <definedName name="xs" localSheetId="7" hidden="1">{#N/A,#N/A,FALSE,"ENERGIA";#N/A,#N/A,FALSE,"PERDIDAS";#N/A,#N/A,FALSE,"CLIENTES";#N/A,#N/A,FALSE,"ESTADO";#N/A,#N/A,FALSE,"TECNICA"}</definedName>
    <definedName name="xs" localSheetId="6" hidden="1">{#N/A,#N/A,FALSE,"ENERGIA";#N/A,#N/A,FALSE,"PERDIDAS";#N/A,#N/A,FALSE,"CLIENTES";#N/A,#N/A,FALSE,"ESTADO";#N/A,#N/A,FALSE,"TECNICA"}</definedName>
    <definedName name="xsa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xsa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xsa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Z_3593CE10_0AFF_4168_863E_673580190D43_.wvu.Cols" localSheetId="1" hidden="1">#REF!</definedName>
    <definedName name="Z_3593CE10_0AFF_4168_863E_673580190D43_.wvu.Cols" localSheetId="7" hidden="1">#REF!</definedName>
    <definedName name="Z_3593CE10_0AFF_4168_863E_673580190D43_.wvu.Cols" localSheetId="6" hidden="1">#REF!</definedName>
    <definedName name="Z_A0DD6017_E189_11D6_9013_0008C7630F83_.wvu.PrintArea" localSheetId="1" hidden="1">#REF!</definedName>
    <definedName name="Z_A0DD6017_E189_11D6_9013_0008C7630F83_.wvu.PrintArea" localSheetId="7" hidden="1">#REF!</definedName>
    <definedName name="Z_A0DD6017_E189_11D6_9013_0008C7630F83_.wvu.PrintArea" localSheetId="6" hidden="1">#REF!</definedName>
    <definedName name="zzzzz" localSheetId="1" hidden="1">#REF!</definedName>
    <definedName name="zzzzz" localSheetId="7" hidden="1">#REF!</definedName>
    <definedName name="zzzzz" localSheetId="6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1" l="1"/>
  <c r="D27" i="11"/>
  <c r="E28" i="11"/>
  <c r="C27" i="11"/>
  <c r="E27" i="11" s="1"/>
  <c r="E25" i="11"/>
  <c r="D23" i="11"/>
  <c r="E24" i="11"/>
  <c r="E21" i="11"/>
  <c r="E20" i="11"/>
  <c r="E19" i="11"/>
  <c r="E18" i="11"/>
  <c r="D16" i="11"/>
  <c r="C16" i="11"/>
  <c r="E14" i="11"/>
  <c r="E13" i="11"/>
  <c r="D11" i="11"/>
  <c r="D15" i="11" s="1"/>
  <c r="D22" i="11" s="1"/>
  <c r="D26" i="11" s="1"/>
  <c r="D30" i="11" s="1"/>
  <c r="D32" i="11" s="1"/>
  <c r="E12" i="11"/>
  <c r="E41" i="10"/>
  <c r="E39" i="10"/>
  <c r="E38" i="10"/>
  <c r="D37" i="10"/>
  <c r="C37" i="10"/>
  <c r="E35" i="10"/>
  <c r="E34" i="10"/>
  <c r="E32" i="10"/>
  <c r="E31" i="10"/>
  <c r="E30" i="10"/>
  <c r="E29" i="10"/>
  <c r="D27" i="10"/>
  <c r="C27" i="10"/>
  <c r="E27" i="10" s="1"/>
  <c r="E25" i="10"/>
  <c r="E23" i="10"/>
  <c r="E22" i="10"/>
  <c r="E21" i="10"/>
  <c r="D18" i="10"/>
  <c r="E17" i="10"/>
  <c r="E16" i="10"/>
  <c r="E15" i="10"/>
  <c r="E14" i="10"/>
  <c r="E13" i="10"/>
  <c r="D11" i="10"/>
  <c r="C11" i="10"/>
  <c r="E16" i="11" l="1"/>
  <c r="E17" i="11"/>
  <c r="C23" i="11"/>
  <c r="E23" i="11" s="1"/>
  <c r="E29" i="11"/>
  <c r="C11" i="11"/>
  <c r="E24" i="10"/>
  <c r="D19" i="10"/>
  <c r="E11" i="10"/>
  <c r="D26" i="10"/>
  <c r="D33" i="10" s="1"/>
  <c r="D36" i="10" s="1"/>
  <c r="D40" i="10" s="1"/>
  <c r="D42" i="10" s="1"/>
  <c r="E28" i="10"/>
  <c r="E12" i="10"/>
  <c r="E20" i="10"/>
  <c r="E37" i="10"/>
  <c r="C18" i="10"/>
  <c r="E18" i="10" s="1"/>
  <c r="C19" i="10"/>
  <c r="E19" i="10" s="1"/>
  <c r="E11" i="11" l="1"/>
  <c r="C15" i="11"/>
  <c r="C26" i="10"/>
  <c r="D43" i="10"/>
  <c r="E15" i="11" l="1"/>
  <c r="C22" i="11"/>
  <c r="C33" i="10"/>
  <c r="E26" i="10"/>
  <c r="E22" i="11" l="1"/>
  <c r="C26" i="11"/>
  <c r="C36" i="10"/>
  <c r="E33" i="10"/>
  <c r="E26" i="11" l="1"/>
  <c r="C30" i="11"/>
  <c r="C40" i="10"/>
  <c r="E36" i="10"/>
  <c r="C43" i="10"/>
  <c r="C32" i="11" l="1"/>
  <c r="E32" i="11" s="1"/>
  <c r="E30" i="11"/>
  <c r="C42" i="10"/>
  <c r="E40" i="10"/>
  <c r="E42" i="10" l="1"/>
  <c r="E34" i="7" l="1"/>
  <c r="F34" i="7"/>
  <c r="C54" i="7"/>
  <c r="D54" i="7" s="1"/>
  <c r="D53" i="7" l="1"/>
  <c r="D52" i="7"/>
  <c r="D50" i="7"/>
  <c r="D51" i="7"/>
  <c r="D82" i="6" l="1"/>
  <c r="C82" i="6"/>
  <c r="D75" i="6"/>
  <c r="C75" i="6"/>
  <c r="D59" i="6"/>
  <c r="C59" i="6"/>
  <c r="D40" i="6"/>
  <c r="C40" i="6"/>
  <c r="D45" i="6"/>
  <c r="C45" i="6"/>
  <c r="D72" i="5"/>
  <c r="C72" i="5"/>
  <c r="D69" i="5"/>
  <c r="C69" i="5"/>
  <c r="D57" i="5"/>
  <c r="C57" i="5"/>
  <c r="D49" i="5"/>
  <c r="C49" i="5"/>
  <c r="D36" i="5"/>
  <c r="D48" i="5" s="1"/>
  <c r="C36" i="5"/>
  <c r="D27" i="5"/>
  <c r="C27" i="5"/>
  <c r="D11" i="5"/>
  <c r="C11" i="5"/>
  <c r="B51" i="4"/>
  <c r="B50" i="4"/>
  <c r="K40" i="4"/>
  <c r="K39" i="4"/>
  <c r="K38" i="4"/>
  <c r="K37" i="4"/>
  <c r="L37" i="4"/>
  <c r="K36" i="4"/>
  <c r="M41" i="4"/>
  <c r="K35" i="4"/>
  <c r="K34" i="4"/>
  <c r="K33" i="4"/>
  <c r="D51" i="4"/>
  <c r="C51" i="4"/>
  <c r="E51" i="4" s="1"/>
  <c r="K32" i="4"/>
  <c r="K31" i="4"/>
  <c r="K30" i="4"/>
  <c r="K29" i="4"/>
  <c r="K28" i="4"/>
  <c r="L28" i="4"/>
  <c r="K27" i="4"/>
  <c r="K26" i="4"/>
  <c r="L26" i="4"/>
  <c r="K25" i="4"/>
  <c r="K24" i="4"/>
  <c r="K23" i="4"/>
  <c r="L23" i="4"/>
  <c r="L22" i="4"/>
  <c r="P22" i="4" s="1"/>
  <c r="K22" i="4"/>
  <c r="K21" i="4"/>
  <c r="L21" i="4"/>
  <c r="K20" i="4"/>
  <c r="K19" i="4"/>
  <c r="K18" i="4"/>
  <c r="K17" i="4"/>
  <c r="K16" i="4"/>
  <c r="L16" i="4"/>
  <c r="L15" i="4"/>
  <c r="K15" i="4"/>
  <c r="G15" i="4"/>
  <c r="K14" i="4"/>
  <c r="K13" i="4"/>
  <c r="K12" i="4"/>
  <c r="L12" i="4"/>
  <c r="P12" i="4" s="1"/>
  <c r="K11" i="4"/>
  <c r="N13" i="3"/>
  <c r="S10" i="3"/>
  <c r="Z10" i="3" s="1"/>
  <c r="AG10" i="3" s="1"/>
  <c r="AN10" i="3" s="1"/>
  <c r="AU10" i="3" s="1"/>
  <c r="Q10" i="3"/>
  <c r="K35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E34" i="1"/>
  <c r="E33" i="1"/>
  <c r="E31" i="1"/>
  <c r="E30" i="1"/>
  <c r="E29" i="1"/>
  <c r="E28" i="1"/>
  <c r="E27" i="1"/>
  <c r="D25" i="1"/>
  <c r="E25" i="1" s="1"/>
  <c r="C25" i="1"/>
  <c r="E24" i="1"/>
  <c r="E23" i="1"/>
  <c r="C22" i="1"/>
  <c r="D22" i="1"/>
  <c r="E21" i="1"/>
  <c r="E20" i="1"/>
  <c r="D19" i="1"/>
  <c r="E19" i="1" s="1"/>
  <c r="C19" i="1"/>
  <c r="D16" i="1"/>
  <c r="C16" i="1"/>
  <c r="E17" i="1"/>
  <c r="E15" i="1"/>
  <c r="D13" i="1"/>
  <c r="C13" i="1"/>
  <c r="C11" i="1" s="1"/>
  <c r="C32" i="1" s="1"/>
  <c r="C37" i="1" s="1"/>
  <c r="E12" i="1"/>
  <c r="D84" i="6" l="1"/>
  <c r="D85" i="6" s="1"/>
  <c r="C25" i="6"/>
  <c r="C84" i="6"/>
  <c r="C85" i="6" s="1"/>
  <c r="D25" i="6"/>
  <c r="D41" i="6"/>
  <c r="D42" i="6" s="1"/>
  <c r="C36" i="6"/>
  <c r="D36" i="6"/>
  <c r="C41" i="6"/>
  <c r="C48" i="5"/>
  <c r="C66" i="5" s="1"/>
  <c r="D66" i="5"/>
  <c r="E15" i="4"/>
  <c r="G28" i="4"/>
  <c r="P26" i="4"/>
  <c r="N22" i="4"/>
  <c r="G27" i="4"/>
  <c r="G22" i="4"/>
  <c r="L27" i="4"/>
  <c r="P27" i="4" s="1"/>
  <c r="G16" i="4"/>
  <c r="G19" i="4"/>
  <c r="E21" i="4"/>
  <c r="E27" i="4"/>
  <c r="E22" i="4"/>
  <c r="E39" i="4"/>
  <c r="E29" i="4"/>
  <c r="E32" i="4"/>
  <c r="L32" i="4"/>
  <c r="P32" i="4" s="1"/>
  <c r="N15" i="4"/>
  <c r="G39" i="4"/>
  <c r="C18" i="4"/>
  <c r="L20" i="4"/>
  <c r="P20" i="4" s="1"/>
  <c r="G26" i="4"/>
  <c r="L11" i="4"/>
  <c r="P11" i="4" s="1"/>
  <c r="L33" i="4"/>
  <c r="P33" i="4" s="1"/>
  <c r="P37" i="4"/>
  <c r="L39" i="4"/>
  <c r="P39" i="4" s="1"/>
  <c r="E11" i="4"/>
  <c r="E16" i="4"/>
  <c r="P21" i="4"/>
  <c r="E28" i="4"/>
  <c r="D14" i="4"/>
  <c r="N26" i="4"/>
  <c r="E20" i="4"/>
  <c r="G12" i="4"/>
  <c r="E19" i="4"/>
  <c r="P23" i="4"/>
  <c r="P28" i="4"/>
  <c r="D35" i="4"/>
  <c r="G29" i="4"/>
  <c r="N23" i="4"/>
  <c r="N12" i="4"/>
  <c r="N21" i="4"/>
  <c r="L13" i="4"/>
  <c r="G13" i="4"/>
  <c r="E13" i="4"/>
  <c r="C35" i="4"/>
  <c r="L36" i="4"/>
  <c r="P36" i="4" s="1"/>
  <c r="G36" i="4"/>
  <c r="G23" i="4"/>
  <c r="E23" i="4"/>
  <c r="E17" i="4"/>
  <c r="D46" i="4"/>
  <c r="E12" i="4"/>
  <c r="N37" i="4"/>
  <c r="G11" i="4"/>
  <c r="P16" i="4"/>
  <c r="N16" i="4"/>
  <c r="P15" i="4"/>
  <c r="G17" i="4"/>
  <c r="C14" i="4"/>
  <c r="L17" i="4"/>
  <c r="P17" i="4" s="1"/>
  <c r="G20" i="4"/>
  <c r="L29" i="4"/>
  <c r="P29" i="4" s="1"/>
  <c r="G32" i="4"/>
  <c r="E36" i="4"/>
  <c r="C46" i="4"/>
  <c r="C48" i="4"/>
  <c r="G21" i="4"/>
  <c r="N28" i="4"/>
  <c r="L30" i="4"/>
  <c r="E37" i="4"/>
  <c r="D48" i="4"/>
  <c r="C50" i="4"/>
  <c r="G33" i="4"/>
  <c r="L19" i="4"/>
  <c r="E26" i="4"/>
  <c r="D50" i="4"/>
  <c r="D18" i="4"/>
  <c r="D24" i="4" s="1"/>
  <c r="D25" i="4"/>
  <c r="G37" i="4"/>
  <c r="E33" i="4"/>
  <c r="X10" i="3"/>
  <c r="K29" i="3"/>
  <c r="J25" i="3"/>
  <c r="R10" i="3"/>
  <c r="N22" i="3"/>
  <c r="L13" i="3"/>
  <c r="E11" i="3"/>
  <c r="J28" i="3"/>
  <c r="G11" i="3"/>
  <c r="L15" i="3"/>
  <c r="E22" i="1"/>
  <c r="E16" i="1"/>
  <c r="E13" i="1"/>
  <c r="D11" i="1"/>
  <c r="E36" i="1"/>
  <c r="E35" i="1"/>
  <c r="E14" i="1"/>
  <c r="E18" i="1"/>
  <c r="E26" i="1"/>
  <c r="C42" i="6" l="1"/>
  <c r="D89" i="6"/>
  <c r="N33" i="4"/>
  <c r="N11" i="4"/>
  <c r="N27" i="4"/>
  <c r="N32" i="4"/>
  <c r="N20" i="4"/>
  <c r="N39" i="4"/>
  <c r="C25" i="4"/>
  <c r="L25" i="4" s="1"/>
  <c r="P25" i="4" s="1"/>
  <c r="E14" i="4"/>
  <c r="C47" i="4"/>
  <c r="D52" i="4"/>
  <c r="E35" i="4"/>
  <c r="L18" i="4"/>
  <c r="P18" i="4" s="1"/>
  <c r="E50" i="4"/>
  <c r="C24" i="4"/>
  <c r="E24" i="4" s="1"/>
  <c r="E48" i="4"/>
  <c r="P19" i="4"/>
  <c r="N19" i="4"/>
  <c r="L14" i="4"/>
  <c r="G14" i="4"/>
  <c r="N36" i="4"/>
  <c r="D31" i="4"/>
  <c r="E30" i="4"/>
  <c r="G30" i="4"/>
  <c r="E46" i="4"/>
  <c r="D47" i="4"/>
  <c r="E18" i="4"/>
  <c r="G18" i="4"/>
  <c r="N29" i="4"/>
  <c r="L35" i="4"/>
  <c r="G35" i="4"/>
  <c r="C52" i="4"/>
  <c r="N25" i="4"/>
  <c r="P13" i="4"/>
  <c r="N13" i="4"/>
  <c r="P30" i="4"/>
  <c r="N30" i="4"/>
  <c r="D49" i="4"/>
  <c r="N17" i="4"/>
  <c r="L19" i="3"/>
  <c r="L20" i="3"/>
  <c r="N19" i="3"/>
  <c r="J18" i="3"/>
  <c r="L12" i="3"/>
  <c r="AE10" i="3"/>
  <c r="L23" i="3"/>
  <c r="K26" i="3"/>
  <c r="N16" i="3"/>
  <c r="K28" i="3"/>
  <c r="N28" i="3" s="1"/>
  <c r="L14" i="3"/>
  <c r="K18" i="3"/>
  <c r="N14" i="3"/>
  <c r="Q29" i="3"/>
  <c r="N21" i="3"/>
  <c r="L22" i="3"/>
  <c r="Q26" i="3"/>
  <c r="N12" i="3"/>
  <c r="J29" i="3"/>
  <c r="N15" i="3"/>
  <c r="L16" i="3"/>
  <c r="U22" i="3"/>
  <c r="N20" i="3"/>
  <c r="U19" i="3"/>
  <c r="U16" i="3"/>
  <c r="U13" i="3"/>
  <c r="U17" i="3"/>
  <c r="Y10" i="3"/>
  <c r="U12" i="3"/>
  <c r="J26" i="3"/>
  <c r="N23" i="3"/>
  <c r="L21" i="3"/>
  <c r="C13" i="3"/>
  <c r="Q28" i="3"/>
  <c r="U14" i="3"/>
  <c r="Q18" i="3"/>
  <c r="L17" i="3"/>
  <c r="K25" i="3"/>
  <c r="L25" i="3" s="1"/>
  <c r="N17" i="3"/>
  <c r="Q25" i="3"/>
  <c r="D32" i="1"/>
  <c r="E11" i="1"/>
  <c r="G31" i="11"/>
  <c r="G29" i="11"/>
  <c r="G24" i="11"/>
  <c r="G20" i="11"/>
  <c r="G18" i="11"/>
  <c r="G14" i="11"/>
  <c r="G39" i="10"/>
  <c r="G38" i="10"/>
  <c r="G34" i="10"/>
  <c r="G31" i="10"/>
  <c r="G28" i="10"/>
  <c r="G20" i="10"/>
  <c r="G16" i="10"/>
  <c r="G12" i="10"/>
  <c r="F17" i="8"/>
  <c r="L20" i="2"/>
  <c r="L19" i="2"/>
  <c r="N19" i="2" s="1"/>
  <c r="E19" i="2"/>
  <c r="G19" i="2"/>
  <c r="G17" i="2"/>
  <c r="E17" i="2"/>
  <c r="L17" i="2"/>
  <c r="L11" i="2"/>
  <c r="K37" i="1"/>
  <c r="K36" i="1"/>
  <c r="K34" i="1"/>
  <c r="P33" i="1"/>
  <c r="K33" i="1"/>
  <c r="H33" i="1"/>
  <c r="K32" i="1"/>
  <c r="P31" i="1"/>
  <c r="K31" i="1"/>
  <c r="H31" i="1"/>
  <c r="P30" i="1"/>
  <c r="K30" i="1"/>
  <c r="H30" i="1"/>
  <c r="P29" i="1"/>
  <c r="K29" i="1"/>
  <c r="H29" i="1"/>
  <c r="P28" i="1"/>
  <c r="K28" i="1"/>
  <c r="H28" i="1"/>
  <c r="P27" i="1"/>
  <c r="K27" i="1"/>
  <c r="H27" i="1"/>
  <c r="P26" i="1"/>
  <c r="K26" i="1"/>
  <c r="H26" i="1"/>
  <c r="K25" i="1"/>
  <c r="P24" i="1"/>
  <c r="K24" i="1"/>
  <c r="H24" i="1"/>
  <c r="P23" i="1"/>
  <c r="K23" i="1"/>
  <c r="H23" i="1"/>
  <c r="K22" i="1"/>
  <c r="P21" i="1"/>
  <c r="K21" i="1"/>
  <c r="H21" i="1"/>
  <c r="P20" i="1"/>
  <c r="K20" i="1"/>
  <c r="H20" i="1"/>
  <c r="K19" i="1"/>
  <c r="K18" i="1"/>
  <c r="K17" i="1"/>
  <c r="H17" i="1"/>
  <c r="K16" i="1"/>
  <c r="K15" i="1"/>
  <c r="H15" i="1"/>
  <c r="K14" i="1"/>
  <c r="H14" i="1"/>
  <c r="K13" i="1"/>
  <c r="K12" i="1"/>
  <c r="H12" i="1"/>
  <c r="K11" i="1"/>
  <c r="K10" i="1"/>
  <c r="K9" i="1"/>
  <c r="C89" i="6" l="1"/>
  <c r="N18" i="4"/>
  <c r="G25" i="4"/>
  <c r="C49" i="4"/>
  <c r="C53" i="4" s="1"/>
  <c r="E25" i="4"/>
  <c r="E47" i="4"/>
  <c r="E52" i="4"/>
  <c r="L24" i="4"/>
  <c r="C31" i="4"/>
  <c r="E31" i="4" s="1"/>
  <c r="G24" i="4"/>
  <c r="D53" i="4"/>
  <c r="P14" i="4"/>
  <c r="N14" i="4"/>
  <c r="P35" i="4"/>
  <c r="N35" i="4"/>
  <c r="D34" i="4"/>
  <c r="N26" i="3"/>
  <c r="C23" i="3"/>
  <c r="L26" i="3"/>
  <c r="N29" i="3"/>
  <c r="L29" i="3"/>
  <c r="S20" i="3"/>
  <c r="AB13" i="3"/>
  <c r="S19" i="3"/>
  <c r="L28" i="3"/>
  <c r="D13" i="3"/>
  <c r="G13" i="3" s="1"/>
  <c r="C14" i="3"/>
  <c r="N25" i="3"/>
  <c r="N18" i="3"/>
  <c r="X26" i="3"/>
  <c r="R26" i="3"/>
  <c r="S26" i="3" s="1"/>
  <c r="S23" i="3"/>
  <c r="R28" i="3"/>
  <c r="R18" i="3"/>
  <c r="U18" i="3" s="1"/>
  <c r="S14" i="3"/>
  <c r="S22" i="3"/>
  <c r="X18" i="3"/>
  <c r="X28" i="3"/>
  <c r="AB14" i="3"/>
  <c r="S16" i="3"/>
  <c r="D23" i="3"/>
  <c r="R29" i="3"/>
  <c r="S29" i="3" s="1"/>
  <c r="S15" i="3"/>
  <c r="X29" i="3"/>
  <c r="S21" i="3"/>
  <c r="U15" i="3"/>
  <c r="L18" i="3"/>
  <c r="AL10" i="3"/>
  <c r="S12" i="3"/>
  <c r="C24" i="3"/>
  <c r="U21" i="3"/>
  <c r="U20" i="3"/>
  <c r="AB21" i="3"/>
  <c r="AF10" i="3"/>
  <c r="AB20" i="3"/>
  <c r="AB19" i="3"/>
  <c r="AB17" i="3"/>
  <c r="AB16" i="3"/>
  <c r="U23" i="3"/>
  <c r="S17" i="3"/>
  <c r="R25" i="3"/>
  <c r="S25" i="3" s="1"/>
  <c r="S13" i="3"/>
  <c r="X25" i="3"/>
  <c r="D37" i="1"/>
  <c r="E37" i="1" s="1"/>
  <c r="E32" i="1"/>
  <c r="H13" i="1"/>
  <c r="H34" i="1"/>
  <c r="P34" i="1"/>
  <c r="P19" i="1"/>
  <c r="H36" i="1"/>
  <c r="H22" i="1"/>
  <c r="H25" i="1"/>
  <c r="H19" i="1"/>
  <c r="P12" i="1"/>
  <c r="P14" i="1"/>
  <c r="P15" i="1"/>
  <c r="P17" i="1"/>
  <c r="N20" i="2"/>
  <c r="P20" i="2"/>
  <c r="L21" i="2"/>
  <c r="C15" i="2"/>
  <c r="H18" i="1"/>
  <c r="P17" i="2"/>
  <c r="N17" i="2"/>
  <c r="P19" i="2"/>
  <c r="C21" i="2"/>
  <c r="P11" i="2"/>
  <c r="N11" i="2"/>
  <c r="G20" i="2"/>
  <c r="D21" i="2"/>
  <c r="G21" i="10"/>
  <c r="G35" i="10"/>
  <c r="G31" i="8"/>
  <c r="G17" i="10"/>
  <c r="G29" i="10"/>
  <c r="G17" i="8"/>
  <c r="G13" i="10"/>
  <c r="G25" i="10"/>
  <c r="F25" i="8"/>
  <c r="G15" i="10"/>
  <c r="G23" i="10"/>
  <c r="G19" i="11"/>
  <c r="G28" i="11"/>
  <c r="E39" i="7"/>
  <c r="F39" i="7"/>
  <c r="G14" i="10"/>
  <c r="G22" i="10"/>
  <c r="G30" i="10"/>
  <c r="F31" i="8"/>
  <c r="G32" i="10"/>
  <c r="G12" i="11"/>
  <c r="G41" i="10"/>
  <c r="G13" i="11"/>
  <c r="G17" i="11"/>
  <c r="G21" i="11"/>
  <c r="G25" i="11"/>
  <c r="E49" i="4" l="1"/>
  <c r="E53" i="4"/>
  <c r="L31" i="4"/>
  <c r="G31" i="4"/>
  <c r="C34" i="4"/>
  <c r="E34" i="4" s="1"/>
  <c r="P24" i="4"/>
  <c r="N24" i="4"/>
  <c r="D38" i="4"/>
  <c r="D41" i="4"/>
  <c r="D42" i="4"/>
  <c r="U26" i="3"/>
  <c r="U29" i="3"/>
  <c r="U28" i="3"/>
  <c r="S28" i="3"/>
  <c r="Z12" i="3"/>
  <c r="AE18" i="3"/>
  <c r="AE28" i="3"/>
  <c r="U25" i="3"/>
  <c r="Y18" i="3"/>
  <c r="AB18" i="3" s="1"/>
  <c r="Y28" i="3"/>
  <c r="Z28" i="3" s="1"/>
  <c r="Z14" i="3"/>
  <c r="AE29" i="3"/>
  <c r="AI15" i="3"/>
  <c r="C26" i="3"/>
  <c r="Z23" i="3"/>
  <c r="Y26" i="3"/>
  <c r="AB26" i="3" s="1"/>
  <c r="E23" i="3"/>
  <c r="S18" i="3"/>
  <c r="AB23" i="3"/>
  <c r="E13" i="3"/>
  <c r="G23" i="3"/>
  <c r="C15" i="3"/>
  <c r="Z19" i="3"/>
  <c r="Z20" i="3"/>
  <c r="AI17" i="3"/>
  <c r="AI13" i="3"/>
  <c r="AM10" i="3"/>
  <c r="AI16" i="3"/>
  <c r="AI20" i="3"/>
  <c r="Y29" i="3"/>
  <c r="Z29" i="3" s="1"/>
  <c r="Z15" i="3"/>
  <c r="Z21" i="3"/>
  <c r="AI12" i="3"/>
  <c r="AB15" i="3"/>
  <c r="D14" i="3"/>
  <c r="G14" i="3" s="1"/>
  <c r="AE25" i="3"/>
  <c r="Z13" i="3"/>
  <c r="AI21" i="3"/>
  <c r="AB12" i="3"/>
  <c r="Z22" i="3"/>
  <c r="Z16" i="3"/>
  <c r="AE26" i="3"/>
  <c r="Y25" i="3"/>
  <c r="AB25" i="3" s="1"/>
  <c r="Z17" i="3"/>
  <c r="AB22" i="3"/>
  <c r="AS14" i="3"/>
  <c r="AS13" i="3"/>
  <c r="AS10" i="3"/>
  <c r="D24" i="3"/>
  <c r="P22" i="1"/>
  <c r="P25" i="1"/>
  <c r="C18" i="2"/>
  <c r="G16" i="11"/>
  <c r="G24" i="10"/>
  <c r="G19" i="8"/>
  <c r="P36" i="1"/>
  <c r="E11" i="2"/>
  <c r="D15" i="2"/>
  <c r="G15" i="2" s="1"/>
  <c r="G11" i="11"/>
  <c r="L14" i="2"/>
  <c r="G14" i="2"/>
  <c r="G25" i="8"/>
  <c r="G27" i="11"/>
  <c r="G37" i="10"/>
  <c r="F40" i="7"/>
  <c r="E12" i="2"/>
  <c r="E14" i="2"/>
  <c r="G23" i="11"/>
  <c r="E16" i="2"/>
  <c r="E20" i="2"/>
  <c r="G11" i="2"/>
  <c r="E40" i="7"/>
  <c r="E13" i="2"/>
  <c r="H16" i="1"/>
  <c r="N21" i="2"/>
  <c r="P21" i="2"/>
  <c r="F33" i="8"/>
  <c r="G27" i="10"/>
  <c r="F34" i="8"/>
  <c r="E21" i="2"/>
  <c r="P18" i="1"/>
  <c r="L13" i="2"/>
  <c r="G13" i="2"/>
  <c r="G11" i="10"/>
  <c r="F27" i="8"/>
  <c r="G33" i="8"/>
  <c r="F19" i="8"/>
  <c r="L16" i="2"/>
  <c r="G16" i="2"/>
  <c r="P13" i="1"/>
  <c r="G21" i="2"/>
  <c r="G12" i="2"/>
  <c r="L12" i="2"/>
  <c r="G34" i="4" l="1"/>
  <c r="N31" i="4"/>
  <c r="P31" i="4"/>
  <c r="C42" i="4"/>
  <c r="E42" i="4" s="1"/>
  <c r="L34" i="4"/>
  <c r="C38" i="4"/>
  <c r="C41" i="4"/>
  <c r="E41" i="4" s="1"/>
  <c r="D40" i="4"/>
  <c r="E38" i="4"/>
  <c r="Z26" i="3"/>
  <c r="AB28" i="3"/>
  <c r="AB29" i="3"/>
  <c r="AS28" i="3"/>
  <c r="C27" i="3"/>
  <c r="AL25" i="3"/>
  <c r="AG12" i="3"/>
  <c r="AF26" i="3"/>
  <c r="AI26" i="3" s="1"/>
  <c r="AG23" i="3"/>
  <c r="AG22" i="3"/>
  <c r="E24" i="3"/>
  <c r="AL29" i="3"/>
  <c r="AS15" i="3"/>
  <c r="AT16" i="3"/>
  <c r="AT13" i="3"/>
  <c r="AF28" i="3"/>
  <c r="AG28" i="3" s="1"/>
  <c r="AG14" i="3"/>
  <c r="AF18" i="3"/>
  <c r="AI18" i="3" s="1"/>
  <c r="Z25" i="3"/>
  <c r="Z18" i="3"/>
  <c r="AG19" i="3"/>
  <c r="AL26" i="3"/>
  <c r="AS23" i="3"/>
  <c r="AG15" i="3"/>
  <c r="AF29" i="3"/>
  <c r="AI29" i="3" s="1"/>
  <c r="AP21" i="3"/>
  <c r="AG20" i="3"/>
  <c r="AL18" i="3"/>
  <c r="AL28" i="3"/>
  <c r="C16" i="3"/>
  <c r="AG21" i="3"/>
  <c r="AI22" i="3"/>
  <c r="AG16" i="3"/>
  <c r="AP13" i="3"/>
  <c r="AS22" i="3"/>
  <c r="E14" i="3"/>
  <c r="AT22" i="3"/>
  <c r="AP23" i="3"/>
  <c r="AP20" i="3"/>
  <c r="AT10" i="3"/>
  <c r="AT19" i="3"/>
  <c r="AG13" i="3"/>
  <c r="AS21" i="3"/>
  <c r="AS12" i="3"/>
  <c r="G24" i="3"/>
  <c r="AF25" i="3"/>
  <c r="AG25" i="3" s="1"/>
  <c r="AG17" i="3"/>
  <c r="D26" i="3"/>
  <c r="AS17" i="3"/>
  <c r="AI19" i="3"/>
  <c r="AS20" i="3"/>
  <c r="AP16" i="3"/>
  <c r="AS16" i="3"/>
  <c r="D15" i="3"/>
  <c r="G15" i="3" s="1"/>
  <c r="AI23" i="3"/>
  <c r="AT14" i="3"/>
  <c r="AW14" i="3" s="1"/>
  <c r="AI14" i="3"/>
  <c r="AS19" i="3"/>
  <c r="F35" i="8"/>
  <c r="P13" i="2"/>
  <c r="N13" i="2"/>
  <c r="G19" i="10"/>
  <c r="G18" i="10"/>
  <c r="H11" i="1"/>
  <c r="H32" i="1" s="1"/>
  <c r="H37" i="1" s="1"/>
  <c r="G11" i="1"/>
  <c r="D18" i="2"/>
  <c r="G18" i="2" s="1"/>
  <c r="E15" i="2"/>
  <c r="N12" i="2"/>
  <c r="P12" i="2"/>
  <c r="L15" i="2"/>
  <c r="P16" i="1"/>
  <c r="G27" i="8"/>
  <c r="G35" i="8" s="1"/>
  <c r="G15" i="11"/>
  <c r="P14" i="2"/>
  <c r="N14" i="2"/>
  <c r="G34" i="8"/>
  <c r="P16" i="2"/>
  <c r="N16" i="2"/>
  <c r="C22" i="2"/>
  <c r="L38" i="4" l="1"/>
  <c r="C40" i="4"/>
  <c r="L41" i="4"/>
  <c r="N41" i="4" s="1"/>
  <c r="N34" i="4"/>
  <c r="P34" i="4"/>
  <c r="G38" i="4"/>
  <c r="E40" i="4"/>
  <c r="AI25" i="3"/>
  <c r="AI28" i="3"/>
  <c r="AU22" i="3"/>
  <c r="AU19" i="3"/>
  <c r="AP19" i="3"/>
  <c r="AN17" i="3"/>
  <c r="AM25" i="3"/>
  <c r="AP25" i="3" s="1"/>
  <c r="AT17" i="3"/>
  <c r="AW17" i="3" s="1"/>
  <c r="AP17" i="3"/>
  <c r="D16" i="3"/>
  <c r="AM28" i="3"/>
  <c r="AN14" i="3"/>
  <c r="AM18" i="3"/>
  <c r="AP18" i="3" s="1"/>
  <c r="AS26" i="3"/>
  <c r="AG26" i="3"/>
  <c r="AW19" i="3"/>
  <c r="E26" i="3"/>
  <c r="AP22" i="3"/>
  <c r="AN21" i="3"/>
  <c r="AT21" i="3"/>
  <c r="AW21" i="3" s="1"/>
  <c r="AN19" i="3"/>
  <c r="AN12" i="3"/>
  <c r="G26" i="3"/>
  <c r="E15" i="3"/>
  <c r="C28" i="3"/>
  <c r="AG18" i="3"/>
  <c r="AN20" i="3"/>
  <c r="D27" i="3"/>
  <c r="AM29" i="3"/>
  <c r="AN29" i="3" s="1"/>
  <c r="AN15" i="3"/>
  <c r="AT15" i="3"/>
  <c r="AW15" i="3" s="1"/>
  <c r="AM26" i="3"/>
  <c r="AP26" i="3" s="1"/>
  <c r="AN23" i="3"/>
  <c r="AS25" i="3"/>
  <c r="AT28" i="3"/>
  <c r="AW28" i="3" s="1"/>
  <c r="AU14" i="3"/>
  <c r="AT23" i="3"/>
  <c r="AT20" i="3"/>
  <c r="AW20" i="3" s="1"/>
  <c r="AN22" i="3"/>
  <c r="AG29" i="3"/>
  <c r="AW16" i="3"/>
  <c r="AU13" i="3"/>
  <c r="AU16" i="3"/>
  <c r="AN16" i="3"/>
  <c r="AP14" i="3"/>
  <c r="AS29" i="3"/>
  <c r="C17" i="3"/>
  <c r="C12" i="3" s="1"/>
  <c r="AW13" i="3"/>
  <c r="AN13" i="3"/>
  <c r="AW22" i="3"/>
  <c r="AP12" i="3"/>
  <c r="AS18" i="3"/>
  <c r="AT12" i="3"/>
  <c r="AP15" i="3"/>
  <c r="D22" i="2"/>
  <c r="G22" i="2" s="1"/>
  <c r="E18" i="2"/>
  <c r="P11" i="1"/>
  <c r="P15" i="2"/>
  <c r="N15" i="2"/>
  <c r="L18" i="2"/>
  <c r="G26" i="10"/>
  <c r="G22" i="11"/>
  <c r="G23" i="1"/>
  <c r="G25" i="1"/>
  <c r="G34" i="1"/>
  <c r="G22" i="1"/>
  <c r="G18" i="1"/>
  <c r="G14" i="1"/>
  <c r="G31" i="1"/>
  <c r="G29" i="1"/>
  <c r="G26" i="1"/>
  <c r="G27" i="1"/>
  <c r="G20" i="1"/>
  <c r="G15" i="1"/>
  <c r="G13" i="1"/>
  <c r="G32" i="1"/>
  <c r="G24" i="1"/>
  <c r="G19" i="1"/>
  <c r="G12" i="1"/>
  <c r="G33" i="1"/>
  <c r="G30" i="1"/>
  <c r="G28" i="1"/>
  <c r="G21" i="1"/>
  <c r="G17" i="1"/>
  <c r="G36" i="1"/>
  <c r="G16" i="1"/>
  <c r="G40" i="4" l="1"/>
  <c r="L40" i="4"/>
  <c r="P38" i="4"/>
  <c r="N38" i="4"/>
  <c r="AN25" i="3"/>
  <c r="AU28" i="3"/>
  <c r="AN26" i="3"/>
  <c r="AU12" i="3"/>
  <c r="AP28" i="3"/>
  <c r="AU20" i="3"/>
  <c r="AT26" i="3"/>
  <c r="AU23" i="3"/>
  <c r="D28" i="3"/>
  <c r="AU17" i="3"/>
  <c r="AT25" i="3"/>
  <c r="AW25" i="3" s="1"/>
  <c r="E16" i="3"/>
  <c r="AN28" i="3"/>
  <c r="AU21" i="3"/>
  <c r="AW12" i="3"/>
  <c r="AP29" i="3"/>
  <c r="AW23" i="3"/>
  <c r="D17" i="3"/>
  <c r="G17" i="3" s="1"/>
  <c r="C25" i="3"/>
  <c r="E27" i="3"/>
  <c r="G27" i="3"/>
  <c r="G16" i="3"/>
  <c r="AT29" i="3"/>
  <c r="AU29" i="3" s="1"/>
  <c r="AU15" i="3"/>
  <c r="AN18" i="3"/>
  <c r="AT18" i="3"/>
  <c r="C18" i="3"/>
  <c r="G33" i="10"/>
  <c r="N18" i="2"/>
  <c r="L22" i="2"/>
  <c r="G26" i="11"/>
  <c r="P32" i="1"/>
  <c r="G37" i="1"/>
  <c r="E22" i="2"/>
  <c r="N40" i="4" l="1"/>
  <c r="P40" i="4"/>
  <c r="D12" i="3"/>
  <c r="G12" i="3" s="1"/>
  <c r="AU25" i="3"/>
  <c r="AW26" i="3"/>
  <c r="AU18" i="3"/>
  <c r="AW18" i="3"/>
  <c r="C29" i="3"/>
  <c r="E28" i="3"/>
  <c r="D25" i="3"/>
  <c r="G25" i="3" s="1"/>
  <c r="E17" i="3"/>
  <c r="AW29" i="3"/>
  <c r="AU26" i="3"/>
  <c r="G28" i="3"/>
  <c r="N22" i="2"/>
  <c r="P22" i="2"/>
  <c r="G36" i="10"/>
  <c r="P37" i="1"/>
  <c r="G30" i="11"/>
  <c r="E12" i="3" l="1"/>
  <c r="D18" i="3"/>
  <c r="G18" i="3" s="1"/>
  <c r="E25" i="3"/>
  <c r="D29" i="3"/>
  <c r="G29" i="3" s="1"/>
  <c r="G40" i="10"/>
  <c r="C35" i="11"/>
  <c r="D35" i="11"/>
  <c r="C34" i="11"/>
  <c r="G32" i="11"/>
  <c r="E18" i="3" l="1"/>
  <c r="E29" i="3"/>
  <c r="D34" i="11"/>
  <c r="G42" i="10"/>
</calcChain>
</file>

<file path=xl/sharedStrings.xml><?xml version="1.0" encoding="utf-8"?>
<sst xmlns="http://schemas.openxmlformats.org/spreadsheetml/2006/main" count="885" uniqueCount="404">
  <si>
    <t>Mês:</t>
  </si>
  <si>
    <t>Trim:</t>
  </si>
  <si>
    <t>vs Trimestre Anterior</t>
  </si>
  <si>
    <t>Português</t>
  </si>
  <si>
    <t xml:space="preserve">Receita Operacional </t>
  </si>
  <si>
    <t xml:space="preserve"> Consolidado </t>
  </si>
  <si>
    <t xml:space="preserve"> (R$ Milhões) </t>
  </si>
  <si>
    <t xml:space="preserve"> Var (%) </t>
  </si>
  <si>
    <t>A.H</t>
  </si>
  <si>
    <t>vs Tri</t>
  </si>
  <si>
    <t xml:space="preserve">Receita de Uso da Rede Elétrica </t>
  </si>
  <si>
    <t xml:space="preserve">RBSE </t>
  </si>
  <si>
    <t xml:space="preserve">Contrato 059 </t>
  </si>
  <si>
    <t xml:space="preserve"> CAAE </t>
  </si>
  <si>
    <t xml:space="preserve"> O&amp;M </t>
  </si>
  <si>
    <t xml:space="preserve">Reforços e Melhorias (Contrato 059) </t>
  </si>
  <si>
    <t>PBTE (Contrato 012/2016)</t>
  </si>
  <si>
    <t>Contratos Licitados</t>
  </si>
  <si>
    <t>Parcela de Ajuste (PA) e Antecipações</t>
  </si>
  <si>
    <t>PA RBSE</t>
  </si>
  <si>
    <t>Antecipação</t>
  </si>
  <si>
    <t>Outras PAs</t>
  </si>
  <si>
    <t>Parcela Variável (PV)</t>
  </si>
  <si>
    <t xml:space="preserve">Encargos Regulatórios </t>
  </si>
  <si>
    <t xml:space="preserve">Outras </t>
  </si>
  <si>
    <t xml:space="preserve">Receita Bruta </t>
  </si>
  <si>
    <t xml:space="preserve">Deduções </t>
  </si>
  <si>
    <t>Tributos e Contribuições</t>
  </si>
  <si>
    <t>Encargos Regulatórios</t>
  </si>
  <si>
    <t xml:space="preserve">Receita Líquida </t>
  </si>
  <si>
    <t>Check</t>
  </si>
  <si>
    <t xml:space="preserve">Custos e Despesas de O&amp;M                           </t>
  </si>
  <si>
    <t>Consolidado</t>
  </si>
  <si>
    <t>Não recorrentes</t>
  </si>
  <si>
    <t>(R$ milhões)</t>
  </si>
  <si>
    <t>R$</t>
  </si>
  <si>
    <t>vs</t>
  </si>
  <si>
    <t>Pessoal</t>
  </si>
  <si>
    <t>Materiais</t>
  </si>
  <si>
    <t xml:space="preserve">Serviços </t>
  </si>
  <si>
    <t>Outros</t>
  </si>
  <si>
    <t>PMSO (gerenciável)</t>
  </si>
  <si>
    <t>Entidade de Previdência Privada</t>
  </si>
  <si>
    <t>PMSO</t>
  </si>
  <si>
    <t>Contingências</t>
  </si>
  <si>
    <t>Depreciação</t>
  </si>
  <si>
    <t xml:space="preserve">Demais custos e despesas </t>
  </si>
  <si>
    <t>Total</t>
  </si>
  <si>
    <t>Material</t>
  </si>
  <si>
    <t>MADEIRA</t>
  </si>
  <si>
    <t>Garanhuns</t>
  </si>
  <si>
    <t>IEAI</t>
  </si>
  <si>
    <t>IEPG</t>
  </si>
  <si>
    <t>IVAI</t>
  </si>
  <si>
    <t>EBTIDA</t>
  </si>
  <si>
    <t>Consolidado + Controladas em Conjunto</t>
  </si>
  <si>
    <t>IE MADEIRA</t>
  </si>
  <si>
    <t>IE GARANHUNS</t>
  </si>
  <si>
    <t>IE AIMORÉS</t>
  </si>
  <si>
    <t>IE PARAGUAÇU</t>
  </si>
  <si>
    <t>IE IVAÍ</t>
  </si>
  <si>
    <t>AIE</t>
  </si>
  <si>
    <t>Var (%)</t>
  </si>
  <si>
    <t>Demonstração do Resultado</t>
  </si>
  <si>
    <t>ISA CTEEP Consolidado</t>
  </si>
  <si>
    <t>(R$ mil)</t>
  </si>
  <si>
    <t>Controladas em Conjunto</t>
  </si>
  <si>
    <t>Receita Operacional Bruta</t>
  </si>
  <si>
    <t>IE Madeira (51%)</t>
  </si>
  <si>
    <t>Deduções à receita operacional</t>
  </si>
  <si>
    <t>IE Garanhuns (51%)</t>
  </si>
  <si>
    <t>Receita Operacional Líquida</t>
  </si>
  <si>
    <t>IE Aimorés (50%)</t>
  </si>
  <si>
    <t>Custos e Despesas</t>
  </si>
  <si>
    <t>IE Paraguaçu (50%)</t>
  </si>
  <si>
    <t>IE Ivaí (50%)</t>
  </si>
  <si>
    <t>EBITDA</t>
  </si>
  <si>
    <t>Resultado do Serviço</t>
  </si>
  <si>
    <t>Resultado Financeiro</t>
  </si>
  <si>
    <t>Outras receitas/despesas líquidas</t>
  </si>
  <si>
    <t>Equivalência Patrimonial</t>
  </si>
  <si>
    <t>Lucro antes do IR &amp; CSLL</t>
  </si>
  <si>
    <t>IR &amp; CSLL*</t>
  </si>
  <si>
    <t xml:space="preserve">Lucro líquido </t>
  </si>
  <si>
    <t>AIE (50%)</t>
  </si>
  <si>
    <t>Particip.ISA CTEEP (51%) no EBITDA</t>
  </si>
  <si>
    <t>Particip.ISA CTEEP (50%) no EBITDA</t>
  </si>
  <si>
    <t>IE Aimorés</t>
  </si>
  <si>
    <t xml:space="preserve">Particip.ISA CTEEP (51%) no Lucro líquido </t>
  </si>
  <si>
    <t>Particip.ISA CTEEP (51%) no Lucro Líquido</t>
  </si>
  <si>
    <t>Particip.ISA CTEEP (50%) no Lucro Líquido</t>
  </si>
  <si>
    <t>IE Paraguaçu</t>
  </si>
  <si>
    <t>IE Ivaí</t>
  </si>
  <si>
    <t>Particip.ISA CTEEP (51%) na Receita Líquida</t>
  </si>
  <si>
    <t>Particip.ISA CTEEP (50%) na Receita Líquida</t>
  </si>
  <si>
    <t>Particip.ISA CTEEP (51%) na Custos e Despesas</t>
  </si>
  <si>
    <t>Particip.ISA CTEEP (50%) na Custos e Despesas</t>
  </si>
  <si>
    <t>Demonstração de Resultado</t>
  </si>
  <si>
    <t xml:space="preserve"> Receita de Uso da Rede Elétrica </t>
  </si>
  <si>
    <t xml:space="preserve"> Outras </t>
  </si>
  <si>
    <t>(-) Deduções à Receita Operacional</t>
  </si>
  <si>
    <t>Tributos e Contribuições sobre a Receita</t>
  </si>
  <si>
    <t>(=) Receita Operacional Líquida</t>
  </si>
  <si>
    <t>(-) Custos e Despesas Operacionais</t>
  </si>
  <si>
    <t>Serviços</t>
  </si>
  <si>
    <t>(=) Resultado do Serviço</t>
  </si>
  <si>
    <t>(+/-) Resultado Financeiro</t>
  </si>
  <si>
    <t>Rendimento de Aplicações Financeiras</t>
  </si>
  <si>
    <t>Resultado da Variação Monetária Líquida</t>
  </si>
  <si>
    <t>Juros Ativo/Passivos</t>
  </si>
  <si>
    <t>Juros/Encargos sobre empréstimos</t>
  </si>
  <si>
    <t>Outras</t>
  </si>
  <si>
    <t>(=) Resultado Operacional</t>
  </si>
  <si>
    <t>(-) Equivalência Patrimonial</t>
  </si>
  <si>
    <t>(-) Outras Receitas/Despesas Operacionais</t>
  </si>
  <si>
    <t>(=) Resultado Anterior aos Tributos</t>
  </si>
  <si>
    <t>(-) IR e CSLL</t>
  </si>
  <si>
    <t>Corrente</t>
  </si>
  <si>
    <t>Diferido</t>
  </si>
  <si>
    <t>(=) Lucro/Prejuízo Consolidado</t>
  </si>
  <si>
    <t>(-) Partic. Acionista não Controlador</t>
  </si>
  <si>
    <t>(=) Lucro/Prejuízo</t>
  </si>
  <si>
    <t>Alíquota Efetiva</t>
  </si>
  <si>
    <t xml:space="preserve">Fluxo de Caixa das Atividades Operacionais </t>
  </si>
  <si>
    <t>Fluxo de Caixa das Atividades Operacionais</t>
  </si>
  <si>
    <t>Fluxo de caixa das atividades operacionais</t>
  </si>
  <si>
    <t>Lucro líquido do período</t>
  </si>
  <si>
    <t>Benefício a empregados – déficit atuarial</t>
  </si>
  <si>
    <t>Investimentos</t>
  </si>
  <si>
    <t>PIS e COFINS diferidos</t>
  </si>
  <si>
    <t>Depreciação e amortização</t>
  </si>
  <si>
    <t>Imposto de renda e contribuição social diferidos</t>
  </si>
  <si>
    <t>Demandas judiciais</t>
  </si>
  <si>
    <t>Custo residual de ativo imobilizado/intangível baixado</t>
  </si>
  <si>
    <t>Beneficio fiscal – ágio incorporado</t>
  </si>
  <si>
    <t>Realização de ativo da concessão na aquisição de controlada</t>
  </si>
  <si>
    <t>Realização da perda em controlada em conjunto</t>
  </si>
  <si>
    <t>Resultado de equivalência patrimonial</t>
  </si>
  <si>
    <t>Receita sobre aplicações financeiras</t>
  </si>
  <si>
    <t>Juros e variações cambiais sobre empréstimos, financiamentos e debêntures</t>
  </si>
  <si>
    <t>Juros e variações monetárias e cambiais sobre ativos e passivos</t>
  </si>
  <si>
    <t>Transações com acionistas não controladores</t>
  </si>
  <si>
    <t>(Aumento) diminuição de ativos</t>
  </si>
  <si>
    <t>Caixa restrito</t>
  </si>
  <si>
    <t>Contas a receber – Concessionárias e Permissionárias</t>
  </si>
  <si>
    <t>Estoques</t>
  </si>
  <si>
    <t>Valores a receber - Secretaria da Fazenda</t>
  </si>
  <si>
    <t>Tributos e contribuições a compensar</t>
  </si>
  <si>
    <t>Despesas pagas antecipadamente</t>
  </si>
  <si>
    <t>Cauções e depósitos vinculados</t>
  </si>
  <si>
    <t>Crédito com controladas</t>
  </si>
  <si>
    <t xml:space="preserve">Outros </t>
  </si>
  <si>
    <t>Aumento (diminuição) de passivos</t>
  </si>
  <si>
    <t>Fornecedores</t>
  </si>
  <si>
    <t>Tributos e encargos sociais a recolher</t>
  </si>
  <si>
    <t>Obrigações trabalhistas</t>
  </si>
  <si>
    <t>Pagamentos de impostos</t>
  </si>
  <si>
    <t>Encargos regulatórios a recolher</t>
  </si>
  <si>
    <t>Provisões</t>
  </si>
  <si>
    <t>Valores a pagar Vivest</t>
  </si>
  <si>
    <t>Reserva Global de Reversão</t>
  </si>
  <si>
    <t>Obrigações vinculadas à concessão do serviço</t>
  </si>
  <si>
    <t>Benefício pós emprego - passivo atuarial</t>
  </si>
  <si>
    <t>Caixa líquido gerado nas atividades operacionais</t>
  </si>
  <si>
    <t>Caixa gerado (utilizado) nas atividades de investimentos</t>
  </si>
  <si>
    <t>Aplicações financeiras</t>
  </si>
  <si>
    <t>Regates de Aplicações financeiras</t>
  </si>
  <si>
    <t>Imobilizado</t>
  </si>
  <si>
    <t>Dividendos recebidos</t>
  </si>
  <si>
    <t>Caixa utilizado nas atividades de financiamentos</t>
  </si>
  <si>
    <t>Adições Empréstimos e Debêntures</t>
  </si>
  <si>
    <t>Pagamentos Empréstimos e Debêntures (principal)</t>
  </si>
  <si>
    <t>Pagamentos Empréstimos e Debêntures (juros)</t>
  </si>
  <si>
    <t>Pagamentos Arrendamento Mercantil (principal e juros)</t>
  </si>
  <si>
    <t>Pagamentos Arrendamento Mercantil (juros)</t>
  </si>
  <si>
    <t>Instrumentos financeiros derivativos</t>
  </si>
  <si>
    <t>Integralização de capital</t>
  </si>
  <si>
    <t>Dividendos e juros sobre capital próprios pagos</t>
  </si>
  <si>
    <t>Aumento (redução) líquido em caixa e equivalentes de caixa</t>
  </si>
  <si>
    <t>Caixa e equivalentes de caixa no início do exercício</t>
  </si>
  <si>
    <t>Caixa e equivalentes de caixa no final do exercício</t>
  </si>
  <si>
    <t>Variação em caixa e equivalentes de caixa</t>
  </si>
  <si>
    <t>BALANÇO REGULATÓRIO</t>
  </si>
  <si>
    <t>Ativo</t>
  </si>
  <si>
    <t>CIRCULANTE</t>
  </si>
  <si>
    <t>Caixa e equivalentes de caixa</t>
  </si>
  <si>
    <t>Contas a Receber - Concessionárias e Permissionárias</t>
  </si>
  <si>
    <t xml:space="preserve">Estoques </t>
  </si>
  <si>
    <t>Serviços em Curso</t>
  </si>
  <si>
    <t xml:space="preserve">Instrumentos financeiros derivativos                                </t>
  </si>
  <si>
    <t>Créditos com partes relacionadas</t>
  </si>
  <si>
    <t>NÃO CIRCULANTE</t>
  </si>
  <si>
    <t xml:space="preserve"> Realizável a longo prazo</t>
  </si>
  <si>
    <t xml:space="preserve">Caixa restrito </t>
  </si>
  <si>
    <t xml:space="preserve">Contas a receber - Concessionárias e Permissionárias </t>
  </si>
  <si>
    <t xml:space="preserve">Valores a receber - Secretaria da Fazenda </t>
  </si>
  <si>
    <t xml:space="preserve">Imposto de Renda e Contribuição Social Diferidos </t>
  </si>
  <si>
    <t xml:space="preserve">Cauções e depósitos vinculados </t>
  </si>
  <si>
    <t xml:space="preserve">Créditos com controladas </t>
  </si>
  <si>
    <t xml:space="preserve">Instrumentos financeiros derivativos </t>
  </si>
  <si>
    <t>Intangível</t>
  </si>
  <si>
    <t>Total do Ativo</t>
  </si>
  <si>
    <t>Passivo e Patrimônio Líquido</t>
  </si>
  <si>
    <t>Empréstimos e financiamentos</t>
  </si>
  <si>
    <t>Debêntures</t>
  </si>
  <si>
    <t>Arrendamento</t>
  </si>
  <si>
    <t>Juros sobre capital próprio e dividendos a pagar</t>
  </si>
  <si>
    <t>Valores a pagar – Funcesp</t>
  </si>
  <si>
    <t xml:space="preserve"> Exigível a longo prazo</t>
  </si>
  <si>
    <t xml:space="preserve">Empréstimos e financiamentos </t>
  </si>
  <si>
    <t xml:space="preserve">Debêntures </t>
  </si>
  <si>
    <t xml:space="preserve">Arrendamento </t>
  </si>
  <si>
    <t xml:space="preserve">Fornecedores </t>
  </si>
  <si>
    <t xml:space="preserve">Benefício a Empregados - Déficit Atuarial </t>
  </si>
  <si>
    <t xml:space="preserve">PIS e COFINS diferidos </t>
  </si>
  <si>
    <t xml:space="preserve">Imposto de renda e contribuição social diferidos </t>
  </si>
  <si>
    <t xml:space="preserve">Encargos Regulatórios a recolher </t>
  </si>
  <si>
    <t xml:space="preserve">Provisões </t>
  </si>
  <si>
    <t xml:space="preserve">Reserva Global de Reversão - RGR </t>
  </si>
  <si>
    <t xml:space="preserve">Obrigações vinculadas à concessão do serviço </t>
  </si>
  <si>
    <t>PATRIMÔNIO LÍQUIDO</t>
  </si>
  <si>
    <t>Capital social</t>
  </si>
  <si>
    <t>Reservas de capital</t>
  </si>
  <si>
    <t>Reservas de lucro</t>
  </si>
  <si>
    <t>Reserva de Reavaliação</t>
  </si>
  <si>
    <t>Outros Resultados Abrangentes</t>
  </si>
  <si>
    <t>Participação de não controladores nos 
   fundos de investimentos</t>
  </si>
  <si>
    <t>Total do Passivo e do Patrimônio Líquido</t>
  </si>
  <si>
    <t>Check Ativo</t>
  </si>
  <si>
    <t>Check Passivo</t>
  </si>
  <si>
    <t>Fontes</t>
  </si>
  <si>
    <t>Encargos</t>
  </si>
  <si>
    <t>Vencimentos</t>
  </si>
  <si>
    <t>BNDES</t>
  </si>
  <si>
    <t>3,50% a.a.</t>
  </si>
  <si>
    <t>Debêntures - CTEEP</t>
  </si>
  <si>
    <t>5ª Emissão</t>
  </si>
  <si>
    <t>IPCA + 5,04%</t>
  </si>
  <si>
    <t xml:space="preserve">7ª Emissão </t>
  </si>
  <si>
    <t>IPCA + 4,70%</t>
  </si>
  <si>
    <t>8ª Emissão</t>
  </si>
  <si>
    <t>IPCA + 3,50%</t>
  </si>
  <si>
    <t>9ª Emissão</t>
  </si>
  <si>
    <t>CDI + 2,83%</t>
  </si>
  <si>
    <t>IPCA + 5,30%</t>
  </si>
  <si>
    <t>10ª Emissão</t>
  </si>
  <si>
    <t>IPCA + 5,07%</t>
  </si>
  <si>
    <t>11ª Emissão</t>
  </si>
  <si>
    <t>IPCA + 5,77%</t>
  </si>
  <si>
    <t>IPCA + 5,86%</t>
  </si>
  <si>
    <t>12ª Emissão</t>
  </si>
  <si>
    <t>CDI + 1,55%</t>
  </si>
  <si>
    <t>13ª Emissão</t>
  </si>
  <si>
    <t>CDI + 1,50%</t>
  </si>
  <si>
    <t>14ª Emissão</t>
  </si>
  <si>
    <t xml:space="preserve"> Arrendamento Mercantil</t>
  </si>
  <si>
    <t>-</t>
  </si>
  <si>
    <t>Total  Dívida Bruta CTEEP</t>
  </si>
  <si>
    <t>IENNE</t>
  </si>
  <si>
    <t>8,5% a.a.</t>
  </si>
  <si>
    <t>Arrendamento Mercantil</t>
  </si>
  <si>
    <t>Total  Dívida Bruta Subsidiária</t>
  </si>
  <si>
    <t>Total Dívida Bruta Consolidado</t>
  </si>
  <si>
    <t>Indexação Dívida:</t>
  </si>
  <si>
    <t>Dívida</t>
  </si>
  <si>
    <t>%</t>
  </si>
  <si>
    <t>Debêntures - IPCA</t>
  </si>
  <si>
    <t>Debêntures - CDI</t>
  </si>
  <si>
    <t>Empresa</t>
  </si>
  <si>
    <t>Término da Garantia</t>
  </si>
  <si>
    <t>Saldo garantido  pela ISA CTEEP</t>
  </si>
  <si>
    <t xml:space="preserve">Saldo total devedor </t>
  </si>
  <si>
    <t>IE MADEIRA (51% ISA CTEEP)</t>
  </si>
  <si>
    <t xml:space="preserve">ITAÚ </t>
  </si>
  <si>
    <t>IPCA + 5,5% a.a.</t>
  </si>
  <si>
    <t>TJLP + 2,42% a.a.</t>
  </si>
  <si>
    <t>TJLP</t>
  </si>
  <si>
    <t>2,5% a.a.</t>
  </si>
  <si>
    <t>BASA</t>
  </si>
  <si>
    <t xml:space="preserve">Dívida Bruta </t>
  </si>
  <si>
    <t>Disponibilidades</t>
  </si>
  <si>
    <t xml:space="preserve">Dívida Líquida </t>
  </si>
  <si>
    <t>IE GARANHUNS (51% ISA CTEEP)</t>
  </si>
  <si>
    <t>TJLP + 2,05% a.a.</t>
  </si>
  <si>
    <t>IE IVAÍ (50% ISA CTEEP)</t>
  </si>
  <si>
    <t>ITAÚ BBA</t>
  </si>
  <si>
    <t>IPCA + 5,0% a.a.</t>
  </si>
  <si>
    <t>TOTAL Dívida Bruta</t>
  </si>
  <si>
    <t>TOTAL Dívida Líquida</t>
  </si>
  <si>
    <t>Caixa e Equivalentes</t>
  </si>
  <si>
    <t>2028 a 2032</t>
  </si>
  <si>
    <t>2033 a 2037</t>
  </si>
  <si>
    <t>2038 a 2042</t>
  </si>
  <si>
    <t>2043 a 2044</t>
  </si>
  <si>
    <t xml:space="preserve">Receita de infraestrutura </t>
  </si>
  <si>
    <t xml:space="preserve">Receita bruta de Operação e Manutenção </t>
  </si>
  <si>
    <t>Ganho de eficiência na implementação da infraestrutura</t>
  </si>
  <si>
    <t xml:space="preserve">Remuneração dos ativos de concessão </t>
  </si>
  <si>
    <t>Outras Receitas</t>
  </si>
  <si>
    <t>Deduções à Receita Operacional</t>
  </si>
  <si>
    <t>Custos e Despesas Operacionais</t>
  </si>
  <si>
    <t xml:space="preserve">Depreciação </t>
  </si>
  <si>
    <t>Receitas – Revisão Tarifaria Periódica (RTP)</t>
  </si>
  <si>
    <t>Resultado Operacional</t>
  </si>
  <si>
    <t>Outras Receitas/Despesas Operacionais</t>
  </si>
  <si>
    <t>Resultado Anterior aos Tributos</t>
  </si>
  <si>
    <t>Imposto de Renda e Contribuição Social sobre o Lucro</t>
  </si>
  <si>
    <t>Lucro/Prejuízo Consolidado</t>
  </si>
  <si>
    <t>Participação do Acionista não Controlador</t>
  </si>
  <si>
    <t xml:space="preserve">Lucro/Prejuízo </t>
  </si>
  <si>
    <t>alíquota efetiva</t>
  </si>
  <si>
    <t xml:space="preserve">Receita de infraestrutura, operação e manutenção, ganho de eficiência na implementação da infraestrutura e outras, líquidas </t>
  </si>
  <si>
    <t>Remuneração dos ativos da concessão, líquida</t>
  </si>
  <si>
    <t>Custos dos Serviços de Implementação da infraestrutura, operação e manutenção e de serviços prestados</t>
  </si>
  <si>
    <t>Lucro Bruto</t>
  </si>
  <si>
    <t>Receitas e Despesas Operacionais</t>
  </si>
  <si>
    <t>Gerais e Administrativas</t>
  </si>
  <si>
    <t>Honorários da administração</t>
  </si>
  <si>
    <t>Outras receitas (despesas) operacionais, líquidas</t>
  </si>
  <si>
    <t>Lucro antes das receitas e despesas financeiras e dos impostos sobre o lucro</t>
  </si>
  <si>
    <t>Receitas financeiras</t>
  </si>
  <si>
    <t>Despesas financeiras</t>
  </si>
  <si>
    <t>Lucro antes do imposto de renda e da contribuição social</t>
  </si>
  <si>
    <t>Acionistas controladores</t>
  </si>
  <si>
    <t>Aplicações Financeiras</t>
  </si>
  <si>
    <t>Ativo de concessão</t>
  </si>
  <si>
    <t>Realizável a longo prazo</t>
  </si>
  <si>
    <t xml:space="preserve">Ativo de concessão </t>
  </si>
  <si>
    <t xml:space="preserve">Passivo e Patrimônio Líquido  </t>
  </si>
  <si>
    <t xml:space="preserve">Encargos regulatórios a recolher </t>
  </si>
  <si>
    <t xml:space="preserve">Benefício a empregados – déficit atuarial </t>
  </si>
  <si>
    <t>Dividendos adicionais propostos</t>
  </si>
  <si>
    <t>Adiantamento a Fornecedores</t>
  </si>
  <si>
    <t xml:space="preserve">Créditos com partes relacionadas </t>
  </si>
  <si>
    <t xml:space="preserve">Tributos e encargos sociais a recolher </t>
  </si>
  <si>
    <t>Encargos Regulatórios a recolher</t>
  </si>
  <si>
    <t>Valores a pagar – Vivest</t>
  </si>
  <si>
    <t xml:space="preserve">Provisão para Contingências </t>
  </si>
  <si>
    <t xml:space="preserve">PIS e COFINS Diferidos </t>
  </si>
  <si>
    <t>Capital Social</t>
  </si>
  <si>
    <t>Reservas de Capital</t>
  </si>
  <si>
    <t>Reservas de Lucro</t>
  </si>
  <si>
    <t>Depreciações e amortizações</t>
  </si>
  <si>
    <t>IR e CS diferidos</t>
  </si>
  <si>
    <t>Provisão para Demandas Judiciais</t>
  </si>
  <si>
    <t>Valor residual de ativo permanente baixado</t>
  </si>
  <si>
    <t>Benefício Fiscal - Ágio Incorporado</t>
  </si>
  <si>
    <t>Juros e variações cambiais sobre ativos e passivos</t>
  </si>
  <si>
    <t>Reversão da perda em controlada em conjunto</t>
  </si>
  <si>
    <t>Contas a receber - Ativo de Concessão</t>
  </si>
  <si>
    <t>Realização de ativo de Concessão na aquisição de Controlada</t>
  </si>
  <si>
    <t>Resultado da alienação de bens e direitos</t>
  </si>
  <si>
    <t xml:space="preserve">Contas a receber - Ativo de concessão </t>
  </si>
  <si>
    <t>Pagamentos IR/CSLL</t>
  </si>
  <si>
    <t>Empréstimos e financiamentos a pagar</t>
  </si>
  <si>
    <t>Aquisição de Imobilizado</t>
  </si>
  <si>
    <t xml:space="preserve">Intangível </t>
  </si>
  <si>
    <t>4T23</t>
  </si>
  <si>
    <r>
      <t xml:space="preserve">Encargos Regulatórios ex-RAP </t>
    </r>
    <r>
      <rPr>
        <sz val="10"/>
        <color theme="2" tint="-0.499984740745262"/>
        <rFont val="Arial"/>
        <family val="2"/>
      </rPr>
      <t>(CDE e PROINFA)</t>
    </r>
  </si>
  <si>
    <r>
      <t xml:space="preserve">Encargos Regulatórios in-RAP </t>
    </r>
    <r>
      <rPr>
        <sz val="10"/>
        <color theme="2" tint="-0.499984740745262"/>
        <rFont val="Arial"/>
        <family val="2"/>
      </rPr>
      <t>(P&amp;D, RGR e TFSEE)</t>
    </r>
  </si>
  <si>
    <t>1T24</t>
  </si>
  <si>
    <t>1T23</t>
  </si>
  <si>
    <t>Depreciation</t>
  </si>
  <si>
    <t>Gross Revenue</t>
  </si>
  <si>
    <t>Availability of Electric Network</t>
  </si>
  <si>
    <t>Others</t>
  </si>
  <si>
    <t>Deductions from the Operational Revenue</t>
  </si>
  <si>
    <t>Net Revenue</t>
  </si>
  <si>
    <t>Costs and Operational Expenses</t>
  </si>
  <si>
    <t>Personnel</t>
  </si>
  <si>
    <t>Services</t>
  </si>
  <si>
    <t xml:space="preserve">Others </t>
  </si>
  <si>
    <t>Result of Service</t>
  </si>
  <si>
    <t>Financial Results</t>
  </si>
  <si>
    <t>Interest Receivable</t>
  </si>
  <si>
    <t>Monetary (net)</t>
  </si>
  <si>
    <t xml:space="preserve">Interest Costs </t>
  </si>
  <si>
    <t>Interest/Charges on loans</t>
  </si>
  <si>
    <t xml:space="preserve">Others   </t>
  </si>
  <si>
    <t>Operational Result</t>
  </si>
  <si>
    <t>Equity</t>
  </si>
  <si>
    <t>Other Operating Expenses/Income</t>
  </si>
  <si>
    <t>Results before Taxes</t>
  </si>
  <si>
    <t>Income Tax and Social Contribution on Income</t>
  </si>
  <si>
    <t>Current</t>
  </si>
  <si>
    <t>Deferred</t>
  </si>
  <si>
    <t>Consolidated Income/Losses of the Period with the Participation of the Non Controlling Shareholder</t>
  </si>
  <si>
    <t>Participation of Non Controlling Shareholder</t>
  </si>
  <si>
    <t>Net Income/Loss Consolidated in the Period</t>
  </si>
  <si>
    <t>Alíquota Efetiva (ex-equivalência)</t>
  </si>
  <si>
    <t>Check2</t>
  </si>
  <si>
    <t>ROL</t>
  </si>
  <si>
    <t>Custos, exceto depreciação</t>
  </si>
  <si>
    <t>Resultado financeiro</t>
  </si>
  <si>
    <t>IR e CS</t>
  </si>
  <si>
    <t>LL</t>
  </si>
  <si>
    <t>Caixa adquirido em combinação de negócios</t>
  </si>
  <si>
    <t>TJLP + 1,80%</t>
  </si>
  <si>
    <t>3,50%</t>
  </si>
  <si>
    <t>TJLP + 2,62%</t>
  </si>
  <si>
    <t>TLP + 2,01%</t>
  </si>
  <si>
    <t>IPCA + 6,26%</t>
  </si>
  <si>
    <t>IPCA + 6,44%</t>
  </si>
  <si>
    <t>15ª Emissão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</si>
</sst>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43" formatCode="_-* #,##0.00_-;\-* #,##0.00_-;_-* &quot;-&quot;??_-;_-@_-"/>
    <numFmt numFmtId="164" formatCode="[$-416]mmm\-yy;@"/>
    <numFmt numFmtId="165" formatCode="_-* #,##0.0_-;\-* #,##0.0_-;_-* &quot;-&quot;??_-;_-@_-"/>
    <numFmt numFmtId="166" formatCode="#,##0.0_ ;\-#,##0.0\ "/>
    <numFmt numFmtId="167" formatCode="_-* #,##0_-;\-* #,##0_-;_-* &quot;-&quot;??_-;_-@_-"/>
    <numFmt numFmtId="168" formatCode="0.0%"/>
    <numFmt numFmtId="169" formatCode="0.0"/>
    <numFmt numFmtId="170" formatCode="#,##0.0;\-#,##0.0"/>
    <numFmt numFmtId="171" formatCode="#,##0.0"/>
    <numFmt numFmtId="172" formatCode="#,##0_ ;\-#,##0\ "/>
    <numFmt numFmtId="173" formatCode="#,##0.0;\(#,##0.0\)"/>
    <numFmt numFmtId="174" formatCode="dd\/mm\/yyyy"/>
    <numFmt numFmtId="175" formatCode="#,##0.000;\(#,##0.000\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 tint="-0.34998626667073579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2"/>
      <color rgb="FF002060"/>
      <name val="Arial"/>
      <family val="2"/>
    </font>
    <font>
      <sz val="12"/>
      <color rgb="FF002060"/>
      <name val="Arial"/>
      <family val="2"/>
    </font>
    <font>
      <b/>
      <sz val="12"/>
      <color rgb="FFFFFFFF"/>
      <name val="Arial"/>
      <family val="2"/>
    </font>
    <font>
      <sz val="11"/>
      <color theme="0"/>
      <name val="Arial"/>
      <family val="2"/>
    </font>
    <font>
      <b/>
      <sz val="12"/>
      <color theme="2" tint="-0.499984740745262"/>
      <name val="Arial"/>
      <family val="2"/>
    </font>
    <font>
      <i/>
      <sz val="12"/>
      <color theme="2" tint="-0.499984740745262"/>
      <name val="Arial"/>
      <family val="2"/>
    </font>
    <font>
      <sz val="12"/>
      <color theme="2" tint="-0.499984740745262"/>
      <name val="Arial"/>
      <family val="2"/>
    </font>
    <font>
      <i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0" tint="-0.14999847407452621"/>
      <name val="Arial"/>
      <family val="2"/>
    </font>
    <font>
      <sz val="12"/>
      <color theme="0" tint="-0.499984740745262"/>
      <name val="Arial"/>
      <family val="2"/>
    </font>
    <font>
      <b/>
      <sz val="12"/>
      <color theme="1"/>
      <name val="Arial"/>
      <family val="2"/>
    </font>
    <font>
      <b/>
      <sz val="12"/>
      <color theme="0" tint="-0.499984740745262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sz val="12"/>
      <color theme="0" tint="-0.249977111117893"/>
      <name val="Arial"/>
      <family val="2"/>
    </font>
    <font>
      <sz val="12"/>
      <color theme="1" tint="0.249977111117893"/>
      <name val="Arial"/>
      <family val="2"/>
    </font>
    <font>
      <i/>
      <sz val="12"/>
      <color theme="1" tint="0.249977111117893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FFFFFF"/>
      <name val="Arial"/>
      <family val="2"/>
    </font>
    <font>
      <sz val="11"/>
      <color rgb="FF616365"/>
      <name val="Arial"/>
      <family val="2"/>
    </font>
    <font>
      <sz val="11"/>
      <name val="Arial"/>
      <family val="2"/>
    </font>
    <font>
      <b/>
      <sz val="12"/>
      <color theme="1" tint="4.9989318521683403E-2"/>
      <name val="Arial"/>
      <family val="2"/>
    </font>
    <font>
      <b/>
      <sz val="11"/>
      <name val="Arial"/>
      <family val="2"/>
    </font>
    <font>
      <sz val="12"/>
      <color theme="2" tint="-0.749992370372631"/>
      <name val="Arial"/>
      <family val="2"/>
    </font>
    <font>
      <b/>
      <sz val="11"/>
      <color rgb="FFFFFFFF"/>
      <name val="Arial"/>
      <family val="2"/>
    </font>
    <font>
      <sz val="10"/>
      <color rgb="FF616365"/>
      <name val="Arial"/>
      <family val="2"/>
    </font>
    <font>
      <sz val="10"/>
      <color theme="2" tint="-0.499984740745262"/>
      <name val="Arial"/>
      <family val="2"/>
    </font>
    <font>
      <b/>
      <sz val="9"/>
      <color rgb="FFFFFFFF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99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9FF"/>
        <bgColor indexed="39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9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indexed="64"/>
      </patternFill>
    </fill>
  </fills>
  <borders count="47">
    <border>
      <left/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/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5"/>
      </right>
      <top style="thin">
        <color theme="5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medium">
        <color theme="0"/>
      </top>
      <bottom style="medium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medium">
        <color theme="0" tint="-0.14993743705557422"/>
      </top>
      <bottom style="medium">
        <color theme="0" tint="-0.24994659260841701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 tint="-0.14993743705557422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 tint="-0.1499069185460982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 tint="-0.14990691854609822"/>
      </bottom>
      <diagonal/>
    </border>
    <border>
      <left/>
      <right style="medium">
        <color theme="0"/>
      </right>
      <top style="medium">
        <color theme="0"/>
      </top>
      <bottom style="medium">
        <color theme="0" tint="-0.14990691854609822"/>
      </bottom>
      <diagonal/>
    </border>
    <border>
      <left/>
      <right/>
      <top style="medium">
        <color theme="0"/>
      </top>
      <bottom style="thin">
        <color theme="0" tint="-0.24994659260841701"/>
      </bottom>
      <diagonal/>
    </border>
    <border>
      <left/>
      <right/>
      <top style="medium">
        <color theme="0" tint="-0.14990691854609822"/>
      </top>
      <bottom style="thin">
        <color theme="0" tint="-0.1498764000366222"/>
      </bottom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5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5"/>
      </right>
      <top/>
      <bottom style="thin">
        <color theme="5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7" fontId="4" fillId="0" borderId="0"/>
    <xf numFmtId="0" fontId="4" fillId="0" borderId="0"/>
  </cellStyleXfs>
  <cellXfs count="4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3" applyFont="1" applyBorder="1" applyAlignment="1">
      <alignment horizontal="right"/>
    </xf>
    <xf numFmtId="0" fontId="5" fillId="2" borderId="2" xfId="3" applyFont="1" applyFill="1" applyBorder="1" applyAlignment="1">
      <alignment horizontal="center"/>
    </xf>
    <xf numFmtId="0" fontId="6" fillId="2" borderId="2" xfId="3" applyFont="1" applyFill="1" applyBorder="1" applyAlignment="1">
      <alignment horizontal="center"/>
    </xf>
    <xf numFmtId="164" fontId="6" fillId="2" borderId="2" xfId="3" applyNumberFormat="1" applyFont="1" applyFill="1" applyBorder="1" applyAlignment="1">
      <alignment horizontal="center"/>
    </xf>
    <xf numFmtId="164" fontId="6" fillId="2" borderId="3" xfId="3" applyNumberFormat="1" applyFont="1" applyFill="1" applyBorder="1" applyAlignment="1">
      <alignment horizontal="center"/>
    </xf>
    <xf numFmtId="0" fontId="7" fillId="0" borderId="0" xfId="0" applyFont="1"/>
    <xf numFmtId="0" fontId="5" fillId="0" borderId="4" xfId="3" applyFont="1" applyBorder="1" applyAlignment="1">
      <alignment horizontal="right"/>
    </xf>
    <xf numFmtId="0" fontId="6" fillId="2" borderId="0" xfId="3" applyFont="1" applyFill="1" applyAlignment="1">
      <alignment horizontal="center"/>
    </xf>
    <xf numFmtId="164" fontId="6" fillId="3" borderId="0" xfId="1" applyNumberFormat="1" applyFont="1" applyFill="1" applyBorder="1" applyAlignment="1">
      <alignment horizontal="center"/>
    </xf>
    <xf numFmtId="0" fontId="6" fillId="2" borderId="5" xfId="3" applyFont="1" applyFill="1" applyBorder="1" applyAlignment="1">
      <alignment horizontal="center"/>
    </xf>
    <xf numFmtId="1" fontId="6" fillId="3" borderId="0" xfId="1" applyNumberFormat="1" applyFont="1" applyFill="1" applyBorder="1" applyAlignment="1">
      <alignment horizontal="center"/>
    </xf>
    <xf numFmtId="0" fontId="5" fillId="2" borderId="0" xfId="3" applyFont="1" applyFill="1" applyAlignment="1">
      <alignment horizontal="center"/>
    </xf>
    <xf numFmtId="0" fontId="5" fillId="0" borderId="6" xfId="3" applyFont="1" applyBorder="1" applyAlignment="1">
      <alignment horizontal="right"/>
    </xf>
    <xf numFmtId="0" fontId="5" fillId="2" borderId="7" xfId="3" applyFont="1" applyFill="1" applyBorder="1" applyAlignment="1">
      <alignment horizontal="center"/>
    </xf>
    <xf numFmtId="0" fontId="6" fillId="2" borderId="7" xfId="3" applyFont="1" applyFill="1" applyBorder="1" applyAlignment="1">
      <alignment horizontal="center"/>
    </xf>
    <xf numFmtId="0" fontId="6" fillId="2" borderId="8" xfId="3" applyFont="1" applyFill="1" applyBorder="1" applyAlignment="1">
      <alignment horizontal="center"/>
    </xf>
    <xf numFmtId="10" fontId="2" fillId="0" borderId="0" xfId="2" applyNumberFormat="1" applyFont="1" applyFill="1"/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10" fontId="2" fillId="0" borderId="10" xfId="2" applyNumberFormat="1" applyFont="1" applyBorder="1"/>
    <xf numFmtId="0" fontId="9" fillId="0" borderId="10" xfId="0" applyFont="1" applyBorder="1" applyAlignment="1">
      <alignment horizontal="center" vertical="center"/>
    </xf>
    <xf numFmtId="165" fontId="2" fillId="0" borderId="11" xfId="0" applyNumberFormat="1" applyFont="1" applyBorder="1"/>
    <xf numFmtId="1" fontId="6" fillId="5" borderId="12" xfId="4" applyNumberFormat="1" applyFont="1" applyFill="1" applyBorder="1" applyAlignment="1">
      <alignment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166" fontId="2" fillId="0" borderId="0" xfId="0" applyNumberFormat="1" applyFont="1"/>
    <xf numFmtId="0" fontId="10" fillId="5" borderId="0" xfId="0" applyFont="1" applyFill="1" applyAlignment="1">
      <alignment horizontal="left" vertical="center" indent="3"/>
    </xf>
    <xf numFmtId="0" fontId="10" fillId="5" borderId="0" xfId="0" applyFont="1" applyFill="1" applyAlignment="1">
      <alignment horizontal="center" vertical="center"/>
    </xf>
    <xf numFmtId="1" fontId="11" fillId="5" borderId="14" xfId="4" applyNumberFormat="1" applyFont="1" applyFill="1" applyBorder="1" applyAlignment="1">
      <alignment vertical="center" wrapText="1"/>
    </xf>
    <xf numFmtId="0" fontId="10" fillId="2" borderId="15" xfId="0" applyFont="1" applyFill="1" applyBorder="1" applyAlignment="1">
      <alignment horizontal="center" vertical="center"/>
    </xf>
    <xf numFmtId="167" fontId="12" fillId="4" borderId="16" xfId="5" applyNumberFormat="1" applyFont="1" applyFill="1" applyBorder="1"/>
    <xf numFmtId="166" fontId="12" fillId="4" borderId="17" xfId="1" applyNumberFormat="1" applyFont="1" applyFill="1" applyBorder="1" applyAlignment="1">
      <alignment horizontal="center"/>
    </xf>
    <xf numFmtId="166" fontId="12" fillId="4" borderId="16" xfId="1" applyNumberFormat="1" applyFont="1" applyFill="1" applyBorder="1" applyAlignment="1">
      <alignment horizontal="center"/>
    </xf>
    <xf numFmtId="168" fontId="12" fillId="4" borderId="16" xfId="2" applyNumberFormat="1" applyFont="1" applyFill="1" applyBorder="1" applyAlignment="1">
      <alignment horizontal="center" vertical="center"/>
    </xf>
    <xf numFmtId="167" fontId="12" fillId="0" borderId="18" xfId="5" applyNumberFormat="1" applyFont="1" applyFill="1" applyBorder="1" applyAlignment="1">
      <alignment horizontal="left" indent="2"/>
    </xf>
    <xf numFmtId="166" fontId="12" fillId="0" borderId="18" xfId="1" applyNumberFormat="1" applyFont="1" applyFill="1" applyBorder="1" applyAlignment="1">
      <alignment horizontal="center" vertical="center"/>
    </xf>
    <xf numFmtId="168" fontId="12" fillId="0" borderId="18" xfId="2" applyNumberFormat="1" applyFont="1" applyFill="1" applyBorder="1" applyAlignment="1">
      <alignment horizontal="center" vertical="center"/>
    </xf>
    <xf numFmtId="167" fontId="12" fillId="0" borderId="19" xfId="5" applyNumberFormat="1" applyFont="1" applyFill="1" applyBorder="1" applyAlignment="1">
      <alignment horizontal="left" indent="2"/>
    </xf>
    <xf numFmtId="166" fontId="12" fillId="0" borderId="19" xfId="1" applyNumberFormat="1" applyFont="1" applyFill="1" applyBorder="1" applyAlignment="1">
      <alignment horizontal="center" vertical="center"/>
    </xf>
    <xf numFmtId="168" fontId="12" fillId="0" borderId="19" xfId="2" applyNumberFormat="1" applyFont="1" applyFill="1" applyBorder="1" applyAlignment="1">
      <alignment horizontal="center" vertical="center"/>
    </xf>
    <xf numFmtId="0" fontId="2" fillId="6" borderId="0" xfId="0" applyFont="1" applyFill="1"/>
    <xf numFmtId="0" fontId="13" fillId="0" borderId="0" xfId="0" applyFont="1" applyAlignment="1">
      <alignment horizontal="left" vertical="center" indent="3"/>
    </xf>
    <xf numFmtId="166" fontId="14" fillId="0" borderId="0" xfId="1" applyNumberFormat="1" applyFont="1" applyFill="1" applyBorder="1" applyAlignment="1">
      <alignment horizontal="center" vertical="center"/>
    </xf>
    <xf numFmtId="166" fontId="14" fillId="0" borderId="0" xfId="1" applyNumberFormat="1" applyFont="1" applyFill="1" applyAlignment="1">
      <alignment horizontal="center" vertical="center"/>
    </xf>
    <xf numFmtId="168" fontId="14" fillId="0" borderId="0" xfId="2" applyNumberFormat="1" applyFont="1" applyFill="1" applyBorder="1" applyAlignment="1">
      <alignment horizontal="center" vertical="center"/>
    </xf>
    <xf numFmtId="167" fontId="14" fillId="0" borderId="0" xfId="5" applyNumberFormat="1" applyFont="1" applyFill="1" applyBorder="1" applyAlignment="1">
      <alignment horizontal="left" indent="3"/>
    </xf>
    <xf numFmtId="167" fontId="12" fillId="4" borderId="7" xfId="5" applyNumberFormat="1" applyFont="1" applyFill="1" applyBorder="1"/>
    <xf numFmtId="166" fontId="12" fillId="4" borderId="7" xfId="1" applyNumberFormat="1" applyFont="1" applyFill="1" applyBorder="1" applyAlignment="1">
      <alignment horizontal="center"/>
    </xf>
    <xf numFmtId="168" fontId="12" fillId="4" borderId="7" xfId="2" applyNumberFormat="1" applyFont="1" applyFill="1" applyBorder="1" applyAlignment="1">
      <alignment horizontal="center" vertical="center"/>
    </xf>
    <xf numFmtId="167" fontId="6" fillId="2" borderId="20" xfId="5" applyNumberFormat="1" applyFont="1" applyFill="1" applyBorder="1"/>
    <xf numFmtId="166" fontId="6" fillId="2" borderId="20" xfId="1" applyNumberFormat="1" applyFont="1" applyFill="1" applyBorder="1" applyAlignment="1">
      <alignment horizontal="center"/>
    </xf>
    <xf numFmtId="168" fontId="10" fillId="2" borderId="20" xfId="2" applyNumberFormat="1" applyFont="1" applyFill="1" applyBorder="1" applyAlignment="1">
      <alignment horizontal="center" vertical="center"/>
    </xf>
    <xf numFmtId="167" fontId="12" fillId="4" borderId="0" xfId="5" applyNumberFormat="1" applyFont="1" applyFill="1" applyBorder="1" applyAlignment="1">
      <alignment horizontal="left"/>
    </xf>
    <xf numFmtId="166" fontId="12" fillId="4" borderId="0" xfId="1" applyNumberFormat="1" applyFont="1" applyFill="1" applyBorder="1" applyAlignment="1">
      <alignment horizontal="center" vertical="center"/>
    </xf>
    <xf numFmtId="168" fontId="12" fillId="4" borderId="0" xfId="2" applyNumberFormat="1" applyFont="1" applyFill="1" applyBorder="1" applyAlignment="1">
      <alignment horizontal="center" vertical="center"/>
    </xf>
    <xf numFmtId="167" fontId="6" fillId="2" borderId="21" xfId="5" applyNumberFormat="1" applyFont="1" applyFill="1" applyBorder="1"/>
    <xf numFmtId="166" fontId="10" fillId="2" borderId="21" xfId="1" applyNumberFormat="1" applyFont="1" applyFill="1" applyBorder="1" applyAlignment="1">
      <alignment horizontal="center" vertical="center"/>
    </xf>
    <xf numFmtId="168" fontId="10" fillId="2" borderId="21" xfId="2" applyNumberFormat="1" applyFont="1" applyFill="1" applyBorder="1" applyAlignment="1">
      <alignment horizontal="center" vertical="center"/>
    </xf>
    <xf numFmtId="0" fontId="2" fillId="0" borderId="11" xfId="0" applyFont="1" applyBorder="1"/>
    <xf numFmtId="0" fontId="15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66" fontId="12" fillId="4" borderId="18" xfId="1" applyNumberFormat="1" applyFont="1" applyFill="1" applyBorder="1" applyAlignment="1">
      <alignment horizontal="center" vertical="center"/>
    </xf>
    <xf numFmtId="10" fontId="9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23" xfId="0" applyFont="1" applyBorder="1"/>
    <xf numFmtId="1" fontId="11" fillId="5" borderId="24" xfId="4" applyNumberFormat="1" applyFont="1" applyFill="1" applyBorder="1" applyAlignment="1">
      <alignment vertical="center" wrapText="1"/>
    </xf>
    <xf numFmtId="0" fontId="10" fillId="2" borderId="25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8" fillId="0" borderId="26" xfId="0" applyFont="1" applyBorder="1" applyAlignment="1">
      <alignment horizontal="left" vertical="center" wrapText="1" indent="1" readingOrder="1"/>
    </xf>
    <xf numFmtId="170" fontId="14" fillId="0" borderId="26" xfId="1" applyNumberFormat="1" applyFont="1" applyFill="1" applyBorder="1" applyAlignment="1">
      <alignment horizontal="center" vertical="center"/>
    </xf>
    <xf numFmtId="170" fontId="14" fillId="6" borderId="26" xfId="1" applyNumberFormat="1" applyFont="1" applyFill="1" applyBorder="1" applyAlignment="1">
      <alignment horizontal="center" vertical="center"/>
    </xf>
    <xf numFmtId="168" fontId="14" fillId="0" borderId="26" xfId="0" applyNumberFormat="1" applyFont="1" applyBorder="1" applyAlignment="1">
      <alignment horizontal="center" vertical="center" wrapText="1" readingOrder="1"/>
    </xf>
    <xf numFmtId="171" fontId="2" fillId="0" borderId="0" xfId="0" applyNumberFormat="1" applyFont="1"/>
    <xf numFmtId="0" fontId="14" fillId="0" borderId="26" xfId="0" applyFont="1" applyBorder="1" applyAlignment="1">
      <alignment horizontal="left" vertical="center" wrapText="1" indent="1" readingOrder="1"/>
    </xf>
    <xf numFmtId="0" fontId="14" fillId="0" borderId="27" xfId="0" applyFont="1" applyBorder="1" applyAlignment="1">
      <alignment horizontal="left" vertical="center" wrapText="1" indent="1" readingOrder="1"/>
    </xf>
    <xf numFmtId="170" fontId="14" fillId="0" borderId="27" xfId="1" applyNumberFormat="1" applyFont="1" applyFill="1" applyBorder="1" applyAlignment="1">
      <alignment horizontal="center" vertical="center"/>
    </xf>
    <xf numFmtId="170" fontId="14" fillId="6" borderId="27" xfId="1" applyNumberFormat="1" applyFont="1" applyFill="1" applyBorder="1" applyAlignment="1">
      <alignment horizontal="center" vertical="center"/>
    </xf>
    <xf numFmtId="168" fontId="14" fillId="0" borderId="27" xfId="0" applyNumberFormat="1" applyFont="1" applyBorder="1" applyAlignment="1">
      <alignment horizontal="center" vertical="center" wrapText="1" readingOrder="1"/>
    </xf>
    <xf numFmtId="167" fontId="6" fillId="2" borderId="28" xfId="5" applyNumberFormat="1" applyFont="1" applyFill="1" applyBorder="1"/>
    <xf numFmtId="166" fontId="6" fillId="2" borderId="28" xfId="1" applyNumberFormat="1" applyFont="1" applyFill="1" applyBorder="1" applyAlignment="1">
      <alignment horizontal="center"/>
    </xf>
    <xf numFmtId="168" fontId="6" fillId="2" borderId="28" xfId="2" applyNumberFormat="1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 wrapText="1" indent="1" readingOrder="1"/>
    </xf>
    <xf numFmtId="170" fontId="14" fillId="0" borderId="29" xfId="1" applyNumberFormat="1" applyFont="1" applyFill="1" applyBorder="1" applyAlignment="1">
      <alignment horizontal="center" vertical="center"/>
    </xf>
    <xf numFmtId="168" fontId="14" fillId="0" borderId="29" xfId="0" applyNumberFormat="1" applyFont="1" applyBorder="1" applyAlignment="1">
      <alignment horizontal="center" vertical="center" wrapText="1" readingOrder="1"/>
    </xf>
    <xf numFmtId="167" fontId="12" fillId="7" borderId="30" xfId="5" applyNumberFormat="1" applyFont="1" applyFill="1" applyBorder="1"/>
    <xf numFmtId="170" fontId="12" fillId="7" borderId="30" xfId="1" applyNumberFormat="1" applyFont="1" applyFill="1" applyBorder="1" applyAlignment="1">
      <alignment horizontal="center" vertical="center"/>
    </xf>
    <xf numFmtId="168" fontId="12" fillId="7" borderId="30" xfId="2" applyNumberFormat="1" applyFont="1" applyFill="1" applyBorder="1" applyAlignment="1">
      <alignment horizontal="center" vertical="center"/>
    </xf>
    <xf numFmtId="0" fontId="6" fillId="3" borderId="0" xfId="0" applyFont="1" applyFill="1"/>
    <xf numFmtId="0" fontId="17" fillId="0" borderId="0" xfId="0" applyFont="1" applyAlignment="1">
      <alignment horizontal="center"/>
    </xf>
    <xf numFmtId="1" fontId="5" fillId="5" borderId="24" xfId="4" applyNumberFormat="1" applyFont="1" applyFill="1" applyBorder="1" applyAlignment="1">
      <alignment vertical="center" wrapText="1"/>
    </xf>
    <xf numFmtId="167" fontId="12" fillId="4" borderId="32" xfId="5" applyNumberFormat="1" applyFont="1" applyFill="1" applyBorder="1"/>
    <xf numFmtId="170" fontId="12" fillId="4" borderId="32" xfId="1" applyNumberFormat="1" applyFont="1" applyFill="1" applyBorder="1" applyAlignment="1">
      <alignment horizontal="center" vertical="center"/>
    </xf>
    <xf numFmtId="168" fontId="12" fillId="4" borderId="32" xfId="2" applyNumberFormat="1" applyFont="1" applyFill="1" applyBorder="1" applyAlignment="1">
      <alignment horizontal="center" vertical="center"/>
    </xf>
    <xf numFmtId="167" fontId="12" fillId="4" borderId="0" xfId="5" applyNumberFormat="1" applyFont="1" applyFill="1" applyBorder="1"/>
    <xf numFmtId="170" fontId="12" fillId="4" borderId="0" xfId="1" applyNumberFormat="1" applyFont="1" applyFill="1" applyBorder="1" applyAlignment="1">
      <alignment horizontal="center" vertical="center"/>
    </xf>
    <xf numFmtId="167" fontId="12" fillId="4" borderId="2" xfId="5" applyNumberFormat="1" applyFont="1" applyFill="1" applyBorder="1"/>
    <xf numFmtId="37" fontId="12" fillId="4" borderId="2" xfId="1" applyNumberFormat="1" applyFont="1" applyFill="1" applyBorder="1" applyAlignment="1">
      <alignment horizontal="center" vertical="center"/>
    </xf>
    <xf numFmtId="168" fontId="12" fillId="4" borderId="2" xfId="2" applyNumberFormat="1" applyFont="1" applyFill="1" applyBorder="1" applyAlignment="1">
      <alignment horizontal="center" vertical="center"/>
    </xf>
    <xf numFmtId="0" fontId="19" fillId="0" borderId="0" xfId="0" applyFont="1"/>
    <xf numFmtId="0" fontId="18" fillId="0" borderId="0" xfId="0" applyFont="1" applyAlignment="1">
      <alignment horizontal="left" vertical="center" indent="1"/>
    </xf>
    <xf numFmtId="37" fontId="14" fillId="0" borderId="0" xfId="1" applyNumberFormat="1" applyFont="1" applyFill="1" applyBorder="1" applyAlignment="1">
      <alignment horizontal="center" vertical="center"/>
    </xf>
    <xf numFmtId="37" fontId="12" fillId="4" borderId="0" xfId="1" applyNumberFormat="1" applyFont="1" applyFill="1" applyBorder="1" applyAlignment="1">
      <alignment horizontal="center" vertical="center"/>
    </xf>
    <xf numFmtId="167" fontId="12" fillId="0" borderId="0" xfId="5" applyNumberFormat="1" applyFont="1" applyFill="1" applyBorder="1"/>
    <xf numFmtId="37" fontId="12" fillId="0" borderId="0" xfId="1" applyNumberFormat="1" applyFont="1" applyFill="1" applyBorder="1" applyAlignment="1">
      <alignment horizontal="center" vertical="center"/>
    </xf>
    <xf numFmtId="168" fontId="12" fillId="0" borderId="0" xfId="2" applyNumberFormat="1" applyFont="1" applyFill="1" applyBorder="1" applyAlignment="1">
      <alignment horizontal="center" vertical="center"/>
    </xf>
    <xf numFmtId="168" fontId="6" fillId="2" borderId="28" xfId="2" applyNumberFormat="1" applyFont="1" applyFill="1" applyBorder="1" applyAlignment="1">
      <alignment horizontal="center"/>
    </xf>
    <xf numFmtId="0" fontId="20" fillId="4" borderId="27" xfId="0" applyFont="1" applyFill="1" applyBorder="1" applyAlignment="1">
      <alignment vertical="center"/>
    </xf>
    <xf numFmtId="170" fontId="20" fillId="4" borderId="27" xfId="0" applyNumberFormat="1" applyFont="1" applyFill="1" applyBorder="1" applyAlignment="1">
      <alignment horizontal="center" vertical="center"/>
    </xf>
    <xf numFmtId="168" fontId="20" fillId="4" borderId="27" xfId="0" applyNumberFormat="1" applyFont="1" applyFill="1" applyBorder="1" applyAlignment="1">
      <alignment horizontal="center" vertical="center"/>
    </xf>
    <xf numFmtId="167" fontId="6" fillId="2" borderId="7" xfId="5" applyNumberFormat="1" applyFont="1" applyFill="1" applyBorder="1"/>
    <xf numFmtId="172" fontId="6" fillId="2" borderId="7" xfId="1" applyNumberFormat="1" applyFont="1" applyFill="1" applyBorder="1" applyAlignment="1">
      <alignment horizontal="center"/>
    </xf>
    <xf numFmtId="168" fontId="6" fillId="2" borderId="7" xfId="2" applyNumberFormat="1" applyFont="1" applyFill="1" applyBorder="1" applyAlignment="1">
      <alignment horizontal="center"/>
    </xf>
    <xf numFmtId="37" fontId="6" fillId="2" borderId="7" xfId="1" applyNumberFormat="1" applyFont="1" applyFill="1" applyBorder="1" applyAlignment="1">
      <alignment horizontal="center"/>
    </xf>
    <xf numFmtId="0" fontId="20" fillId="4" borderId="0" xfId="0" applyFont="1" applyFill="1" applyAlignment="1">
      <alignment vertical="center"/>
    </xf>
    <xf numFmtId="170" fontId="20" fillId="4" borderId="0" xfId="0" applyNumberFormat="1" applyFont="1" applyFill="1" applyAlignment="1">
      <alignment horizontal="center" vertical="center"/>
    </xf>
    <xf numFmtId="168" fontId="20" fillId="4" borderId="0" xfId="0" applyNumberFormat="1" applyFont="1" applyFill="1" applyAlignment="1">
      <alignment horizontal="center" vertical="center"/>
    </xf>
    <xf numFmtId="0" fontId="21" fillId="8" borderId="0" xfId="7" applyFont="1" applyFill="1"/>
    <xf numFmtId="168" fontId="16" fillId="6" borderId="0" xfId="0" applyNumberFormat="1" applyFont="1" applyFill="1" applyAlignment="1">
      <alignment horizontal="center" vertical="center"/>
    </xf>
    <xf numFmtId="167" fontId="6" fillId="2" borderId="17" xfId="5" applyNumberFormat="1" applyFont="1" applyFill="1" applyBorder="1"/>
    <xf numFmtId="172" fontId="6" fillId="2" borderId="17" xfId="1" applyNumberFormat="1" applyFont="1" applyFill="1" applyBorder="1" applyAlignment="1">
      <alignment horizontal="center"/>
    </xf>
    <xf numFmtId="168" fontId="6" fillId="2" borderId="17" xfId="2" applyNumberFormat="1" applyFont="1" applyFill="1" applyBorder="1" applyAlignment="1">
      <alignment horizontal="center"/>
    </xf>
    <xf numFmtId="37" fontId="6" fillId="2" borderId="29" xfId="1" applyNumberFormat="1" applyFont="1" applyFill="1" applyBorder="1"/>
    <xf numFmtId="0" fontId="18" fillId="6" borderId="0" xfId="0" applyFont="1" applyFill="1" applyAlignment="1">
      <alignment horizontal="left" vertical="center" indent="1"/>
    </xf>
    <xf numFmtId="170" fontId="18" fillId="0" borderId="0" xfId="0" applyNumberFormat="1" applyFont="1" applyAlignment="1">
      <alignment horizontal="center" vertical="center"/>
    </xf>
    <xf numFmtId="168" fontId="18" fillId="6" borderId="0" xfId="0" applyNumberFormat="1" applyFont="1" applyFill="1" applyAlignment="1">
      <alignment horizontal="center" vertical="center"/>
    </xf>
    <xf numFmtId="167" fontId="6" fillId="2" borderId="0" xfId="5" applyNumberFormat="1" applyFont="1" applyFill="1" applyBorder="1"/>
    <xf numFmtId="172" fontId="6" fillId="2" borderId="0" xfId="1" applyNumberFormat="1" applyFont="1" applyFill="1" applyBorder="1" applyAlignment="1">
      <alignment horizontal="center"/>
    </xf>
    <xf numFmtId="168" fontId="6" fillId="2" borderId="0" xfId="2" applyNumberFormat="1" applyFont="1" applyFill="1" applyBorder="1" applyAlignment="1">
      <alignment horizontal="center"/>
    </xf>
    <xf numFmtId="37" fontId="6" fillId="2" borderId="27" xfId="1" applyNumberFormat="1" applyFont="1" applyFill="1" applyBorder="1"/>
    <xf numFmtId="0" fontId="18" fillId="6" borderId="22" xfId="0" applyFont="1" applyFill="1" applyBorder="1" applyAlignment="1">
      <alignment horizontal="left" vertical="center" indent="1"/>
    </xf>
    <xf numFmtId="170" fontId="18" fillId="0" borderId="22" xfId="0" applyNumberFormat="1" applyFont="1" applyBorder="1" applyAlignment="1">
      <alignment horizontal="center" vertical="center"/>
    </xf>
    <xf numFmtId="168" fontId="18" fillId="6" borderId="22" xfId="0" applyNumberFormat="1" applyFont="1" applyFill="1" applyBorder="1" applyAlignment="1">
      <alignment horizontal="center" vertical="center"/>
    </xf>
    <xf numFmtId="0" fontId="6" fillId="2" borderId="26" xfId="6" applyFont="1" applyFill="1" applyBorder="1" applyAlignment="1">
      <alignment vertical="center"/>
    </xf>
    <xf numFmtId="3" fontId="10" fillId="2" borderId="26" xfId="0" applyNumberFormat="1" applyFont="1" applyFill="1" applyBorder="1" applyAlignment="1">
      <alignment horizontal="center" vertical="center"/>
    </xf>
    <xf numFmtId="168" fontId="10" fillId="2" borderId="26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1" fillId="0" borderId="1" xfId="3" applyFont="1" applyBorder="1" applyAlignment="1">
      <alignment horizontal="right"/>
    </xf>
    <xf numFmtId="0" fontId="11" fillId="2" borderId="2" xfId="3" applyFont="1" applyFill="1" applyBorder="1" applyAlignment="1">
      <alignment horizontal="center"/>
    </xf>
    <xf numFmtId="0" fontId="24" fillId="2" borderId="2" xfId="3" applyFont="1" applyFill="1" applyBorder="1" applyAlignment="1">
      <alignment horizontal="center"/>
    </xf>
    <xf numFmtId="164" fontId="24" fillId="2" borderId="2" xfId="3" applyNumberFormat="1" applyFont="1" applyFill="1" applyBorder="1" applyAlignment="1">
      <alignment horizontal="center"/>
    </xf>
    <xf numFmtId="164" fontId="24" fillId="2" borderId="3" xfId="3" applyNumberFormat="1" applyFont="1" applyFill="1" applyBorder="1" applyAlignment="1">
      <alignment horizontal="center"/>
    </xf>
    <xf numFmtId="0" fontId="11" fillId="0" borderId="4" xfId="3" applyFont="1" applyBorder="1" applyAlignment="1">
      <alignment horizontal="right"/>
    </xf>
    <xf numFmtId="0" fontId="24" fillId="2" borderId="0" xfId="3" applyFont="1" applyFill="1" applyAlignment="1">
      <alignment horizontal="center"/>
    </xf>
    <xf numFmtId="164" fontId="24" fillId="3" borderId="0" xfId="1" applyNumberFormat="1" applyFont="1" applyFill="1" applyBorder="1" applyAlignment="1">
      <alignment horizontal="center"/>
    </xf>
    <xf numFmtId="0" fontId="24" fillId="2" borderId="5" xfId="3" applyFont="1" applyFill="1" applyBorder="1" applyAlignment="1">
      <alignment horizontal="center"/>
    </xf>
    <xf numFmtId="1" fontId="24" fillId="3" borderId="0" xfId="1" applyNumberFormat="1" applyFont="1" applyFill="1" applyBorder="1" applyAlignment="1">
      <alignment horizontal="center"/>
    </xf>
    <xf numFmtId="0" fontId="11" fillId="2" borderId="0" xfId="3" applyFont="1" applyFill="1" applyAlignment="1">
      <alignment horizontal="center"/>
    </xf>
    <xf numFmtId="0" fontId="11" fillId="0" borderId="6" xfId="3" applyFont="1" applyBorder="1" applyAlignment="1">
      <alignment horizontal="right"/>
    </xf>
    <xf numFmtId="0" fontId="11" fillId="2" borderId="7" xfId="3" applyFont="1" applyFill="1" applyBorder="1" applyAlignment="1">
      <alignment horizontal="center"/>
    </xf>
    <xf numFmtId="0" fontId="24" fillId="2" borderId="7" xfId="3" applyFont="1" applyFill="1" applyBorder="1" applyAlignment="1">
      <alignment horizontal="center"/>
    </xf>
    <xf numFmtId="0" fontId="24" fillId="2" borderId="8" xfId="3" applyFont="1" applyFill="1" applyBorder="1" applyAlignment="1">
      <alignment horizontal="center"/>
    </xf>
    <xf numFmtId="43" fontId="2" fillId="0" borderId="0" xfId="0" applyNumberFormat="1" applyFont="1"/>
    <xf numFmtId="43" fontId="9" fillId="0" borderId="10" xfId="1" applyFont="1" applyBorder="1" applyAlignment="1">
      <alignment vertical="center"/>
    </xf>
    <xf numFmtId="168" fontId="2" fillId="0" borderId="0" xfId="2" applyNumberFormat="1" applyFont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23" xfId="0" applyFont="1" applyFill="1" applyBorder="1"/>
    <xf numFmtId="0" fontId="2" fillId="8" borderId="0" xfId="0" applyFont="1" applyFill="1"/>
    <xf numFmtId="1" fontId="6" fillId="9" borderId="0" xfId="4" applyNumberFormat="1" applyFont="1" applyFill="1" applyAlignment="1">
      <alignment horizontal="center" vertical="center" wrapText="1"/>
    </xf>
    <xf numFmtId="1" fontId="6" fillId="5" borderId="14" xfId="4" applyNumberFormat="1" applyFont="1" applyFill="1" applyBorder="1" applyAlignment="1">
      <alignment vertical="center" wrapText="1"/>
    </xf>
    <xf numFmtId="37" fontId="12" fillId="4" borderId="28" xfId="1" applyNumberFormat="1" applyFont="1" applyFill="1" applyBorder="1" applyAlignment="1">
      <alignment horizontal="center" vertical="center"/>
    </xf>
    <xf numFmtId="168" fontId="12" fillId="4" borderId="28" xfId="2" applyNumberFormat="1" applyFont="1" applyFill="1" applyBorder="1" applyAlignment="1">
      <alignment horizontal="center" vertical="center"/>
    </xf>
    <xf numFmtId="168" fontId="25" fillId="8" borderId="0" xfId="2" applyNumberFormat="1" applyFont="1" applyFill="1" applyBorder="1" applyAlignment="1">
      <alignment horizontal="center" vertical="center"/>
    </xf>
    <xf numFmtId="168" fontId="26" fillId="8" borderId="0" xfId="2" applyNumberFormat="1" applyFont="1" applyFill="1" applyBorder="1" applyAlignment="1">
      <alignment horizontal="left" vertical="center"/>
    </xf>
    <xf numFmtId="167" fontId="2" fillId="0" borderId="0" xfId="0" applyNumberFormat="1" applyFont="1"/>
    <xf numFmtId="37" fontId="14" fillId="8" borderId="0" xfId="1" applyNumberFormat="1" applyFont="1" applyFill="1" applyBorder="1" applyAlignment="1">
      <alignment horizontal="center" vertical="center"/>
    </xf>
    <xf numFmtId="168" fontId="14" fillId="8" borderId="0" xfId="2" applyNumberFormat="1" applyFont="1" applyFill="1" applyBorder="1" applyAlignment="1">
      <alignment horizontal="center" vertical="center"/>
    </xf>
    <xf numFmtId="168" fontId="2" fillId="8" borderId="0" xfId="2" applyNumberFormat="1" applyFont="1" applyFill="1" applyAlignment="1">
      <alignment horizontal="center"/>
    </xf>
    <xf numFmtId="168" fontId="26" fillId="8" borderId="0" xfId="2" applyNumberFormat="1" applyFont="1" applyFill="1" applyAlignment="1">
      <alignment horizontal="left"/>
    </xf>
    <xf numFmtId="37" fontId="12" fillId="0" borderId="16" xfId="1" applyNumberFormat="1" applyFont="1" applyFill="1" applyBorder="1" applyAlignment="1">
      <alignment horizontal="center" vertical="center"/>
    </xf>
    <xf numFmtId="168" fontId="12" fillId="0" borderId="16" xfId="2" applyNumberFormat="1" applyFont="1" applyFill="1" applyBorder="1" applyAlignment="1">
      <alignment horizontal="center" vertical="center"/>
    </xf>
    <xf numFmtId="37" fontId="12" fillId="0" borderId="22" xfId="1" applyNumberFormat="1" applyFont="1" applyFill="1" applyBorder="1" applyAlignment="1">
      <alignment horizontal="center" vertical="center"/>
    </xf>
    <xf numFmtId="168" fontId="12" fillId="0" borderId="22" xfId="2" applyNumberFormat="1" applyFont="1" applyFill="1" applyBorder="1" applyAlignment="1">
      <alignment horizontal="center" vertical="center"/>
    </xf>
    <xf numFmtId="168" fontId="21" fillId="8" borderId="0" xfId="2" applyNumberFormat="1" applyFont="1" applyFill="1" applyBorder="1" applyAlignment="1">
      <alignment horizontal="center" vertical="center"/>
    </xf>
    <xf numFmtId="37" fontId="12" fillId="8" borderId="22" xfId="1" applyNumberFormat="1" applyFont="1" applyFill="1" applyBorder="1" applyAlignment="1">
      <alignment horizontal="center" vertical="center"/>
    </xf>
    <xf numFmtId="168" fontId="12" fillId="8" borderId="22" xfId="2" applyNumberFormat="1" applyFont="1" applyFill="1" applyBorder="1" applyAlignment="1">
      <alignment horizontal="center" vertical="center"/>
    </xf>
    <xf numFmtId="168" fontId="21" fillId="8" borderId="0" xfId="2" applyNumberFormat="1" applyFont="1" applyFill="1" applyBorder="1" applyAlignment="1">
      <alignment horizontal="center" vertical="center" wrapText="1"/>
    </xf>
    <xf numFmtId="168" fontId="26" fillId="8" borderId="0" xfId="2" applyNumberFormat="1" applyFont="1" applyFill="1" applyBorder="1" applyAlignment="1">
      <alignment horizontal="left" vertical="center" wrapText="1"/>
    </xf>
    <xf numFmtId="37" fontId="12" fillId="8" borderId="0" xfId="1" applyNumberFormat="1" applyFont="1" applyFill="1" applyBorder="1" applyAlignment="1">
      <alignment horizontal="center" vertical="center"/>
    </xf>
    <xf numFmtId="168" fontId="12" fillId="8" borderId="0" xfId="2" applyNumberFormat="1" applyFont="1" applyFill="1" applyBorder="1" applyAlignment="1">
      <alignment horizontal="center" vertical="center"/>
    </xf>
    <xf numFmtId="37" fontId="12" fillId="0" borderId="2" xfId="1" applyNumberFormat="1" applyFont="1" applyFill="1" applyBorder="1" applyAlignment="1">
      <alignment horizontal="center" vertical="center" wrapText="1"/>
    </xf>
    <xf numFmtId="168" fontId="12" fillId="0" borderId="2" xfId="2" applyNumberFormat="1" applyFont="1" applyFill="1" applyBorder="1" applyAlignment="1">
      <alignment horizontal="center" vertical="center" wrapText="1"/>
    </xf>
    <xf numFmtId="168" fontId="25" fillId="8" borderId="0" xfId="2" applyNumberFormat="1" applyFont="1" applyFill="1" applyBorder="1" applyAlignment="1">
      <alignment horizontal="center" vertical="center" wrapText="1"/>
    </xf>
    <xf numFmtId="168" fontId="27" fillId="8" borderId="0" xfId="2" applyNumberFormat="1" applyFont="1" applyFill="1" applyBorder="1" applyAlignment="1">
      <alignment horizontal="center" vertical="center"/>
    </xf>
    <xf numFmtId="37" fontId="12" fillId="4" borderId="7" xfId="1" applyNumberFormat="1" applyFont="1" applyFill="1" applyBorder="1" applyAlignment="1">
      <alignment horizontal="center" vertical="center" wrapText="1"/>
    </xf>
    <xf numFmtId="168" fontId="12" fillId="4" borderId="7" xfId="2" applyNumberFormat="1" applyFont="1" applyFill="1" applyBorder="1" applyAlignment="1">
      <alignment horizontal="center" vertical="center" wrapText="1"/>
    </xf>
    <xf numFmtId="37" fontId="12" fillId="0" borderId="0" xfId="1" applyNumberFormat="1" applyFont="1" applyFill="1" applyBorder="1" applyAlignment="1">
      <alignment horizontal="center" vertical="center" wrapText="1"/>
    </xf>
    <xf numFmtId="168" fontId="12" fillId="0" borderId="0" xfId="2" applyNumberFormat="1" applyFont="1" applyFill="1" applyBorder="1" applyAlignment="1">
      <alignment horizontal="center" vertical="center" wrapText="1"/>
    </xf>
    <xf numFmtId="37" fontId="6" fillId="2" borderId="7" xfId="1" applyNumberFormat="1" applyFont="1" applyFill="1" applyBorder="1" applyAlignment="1">
      <alignment horizontal="center" vertical="center"/>
    </xf>
    <xf numFmtId="168" fontId="6" fillId="2" borderId="7" xfId="2" applyNumberFormat="1" applyFont="1" applyFill="1" applyBorder="1" applyAlignment="1">
      <alignment horizontal="center" vertical="center"/>
    </xf>
    <xf numFmtId="10" fontId="6" fillId="8" borderId="0" xfId="2" applyNumberFormat="1" applyFont="1" applyFill="1" applyBorder="1" applyAlignment="1">
      <alignment horizontal="center" vertical="center"/>
    </xf>
    <xf numFmtId="10" fontId="26" fillId="8" borderId="0" xfId="2" applyNumberFormat="1" applyFont="1" applyFill="1" applyBorder="1" applyAlignment="1">
      <alignment horizontal="left" vertical="center"/>
    </xf>
    <xf numFmtId="167" fontId="15" fillId="0" borderId="0" xfId="0" applyNumberFormat="1" applyFont="1"/>
    <xf numFmtId="168" fontId="15" fillId="0" borderId="0" xfId="2" applyNumberFormat="1" applyFont="1" applyAlignment="1">
      <alignment horizontal="center"/>
    </xf>
    <xf numFmtId="169" fontId="15" fillId="0" borderId="0" xfId="2" applyNumberFormat="1" applyFont="1" applyAlignment="1">
      <alignment horizontal="center"/>
    </xf>
    <xf numFmtId="168" fontId="28" fillId="8" borderId="0" xfId="2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11" xfId="0" applyFont="1" applyBorder="1"/>
    <xf numFmtId="0" fontId="26" fillId="8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29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vertical="center"/>
    </xf>
    <xf numFmtId="0" fontId="31" fillId="0" borderId="0" xfId="0" applyFont="1"/>
    <xf numFmtId="0" fontId="31" fillId="0" borderId="0" xfId="0" applyFont="1" applyAlignment="1">
      <alignment horizontal="center"/>
    </xf>
    <xf numFmtId="14" fontId="10" fillId="2" borderId="12" xfId="0" applyNumberFormat="1" applyFont="1" applyFill="1" applyBorder="1" applyAlignment="1">
      <alignment horizontal="center" vertical="center"/>
    </xf>
    <xf numFmtId="37" fontId="12" fillId="7" borderId="30" xfId="1" applyNumberFormat="1" applyFont="1" applyFill="1" applyBorder="1" applyAlignment="1">
      <alignment horizontal="center" vertical="center"/>
    </xf>
    <xf numFmtId="37" fontId="14" fillId="6" borderId="26" xfId="1" applyNumberFormat="1" applyFont="1" applyFill="1" applyBorder="1" applyAlignment="1">
      <alignment horizontal="center" vertical="center"/>
    </xf>
    <xf numFmtId="37" fontId="6" fillId="2" borderId="28" xfId="1" applyNumberFormat="1" applyFont="1" applyFill="1" applyBorder="1" applyAlignment="1">
      <alignment horizontal="center"/>
    </xf>
    <xf numFmtId="172" fontId="6" fillId="2" borderId="28" xfId="1" applyNumberFormat="1" applyFont="1" applyFill="1" applyBorder="1" applyAlignment="1">
      <alignment horizontal="center"/>
    </xf>
    <xf numFmtId="167" fontId="12" fillId="7" borderId="30" xfId="5" applyNumberFormat="1" applyFont="1" applyFill="1" applyBorder="1" applyAlignment="1">
      <alignment wrapText="1"/>
    </xf>
    <xf numFmtId="3" fontId="31" fillId="0" borderId="0" xfId="0" applyNumberFormat="1" applyFont="1" applyAlignment="1">
      <alignment horizontal="center"/>
    </xf>
    <xf numFmtId="0" fontId="33" fillId="3" borderId="0" xfId="0" applyFont="1" applyFill="1"/>
    <xf numFmtId="3" fontId="33" fillId="3" borderId="0" xfId="0" applyNumberFormat="1" applyFont="1" applyFill="1" applyAlignment="1">
      <alignment horizontal="center"/>
    </xf>
    <xf numFmtId="0" fontId="31" fillId="0" borderId="0" xfId="0" applyFont="1" applyAlignment="1">
      <alignment horizontal="left"/>
    </xf>
    <xf numFmtId="1" fontId="32" fillId="5" borderId="0" xfId="4" applyNumberFormat="1" applyFont="1" applyFill="1" applyAlignment="1">
      <alignment horizontal="left" vertical="center" wrapText="1"/>
    </xf>
    <xf numFmtId="1" fontId="32" fillId="5" borderId="0" xfId="4" applyNumberFormat="1" applyFont="1" applyFill="1" applyAlignment="1">
      <alignment horizontal="center" vertical="center" wrapText="1"/>
    </xf>
    <xf numFmtId="1" fontId="32" fillId="0" borderId="0" xfId="4" applyNumberFormat="1" applyFont="1" applyAlignment="1">
      <alignment horizontal="left" vertical="center" wrapText="1"/>
    </xf>
    <xf numFmtId="1" fontId="32" fillId="0" borderId="0" xfId="4" applyNumberFormat="1" applyFont="1" applyAlignment="1">
      <alignment horizontal="center" vertical="center" wrapText="1"/>
    </xf>
    <xf numFmtId="1" fontId="24" fillId="5" borderId="24" xfId="4" applyNumberFormat="1" applyFont="1" applyFill="1" applyBorder="1" applyAlignment="1">
      <alignment vertical="center" wrapText="1"/>
    </xf>
    <xf numFmtId="1" fontId="11" fillId="5" borderId="37" xfId="4" applyNumberFormat="1" applyFont="1" applyFill="1" applyBorder="1" applyAlignment="1">
      <alignment vertical="center" wrapText="1"/>
    </xf>
    <xf numFmtId="14" fontId="10" fillId="2" borderId="38" xfId="0" applyNumberFormat="1" applyFont="1" applyFill="1" applyBorder="1" applyAlignment="1">
      <alignment horizontal="center" vertical="center"/>
    </xf>
    <xf numFmtId="14" fontId="10" fillId="2" borderId="39" xfId="0" applyNumberFormat="1" applyFont="1" applyFill="1" applyBorder="1" applyAlignment="1">
      <alignment horizontal="center" vertical="center"/>
    </xf>
    <xf numFmtId="167" fontId="12" fillId="4" borderId="18" xfId="5" applyNumberFormat="1" applyFont="1" applyFill="1" applyBorder="1" applyAlignment="1">
      <alignment horizontal="left"/>
    </xf>
    <xf numFmtId="37" fontId="12" fillId="4" borderId="18" xfId="1" applyNumberFormat="1" applyFont="1" applyFill="1" applyBorder="1" applyAlignment="1">
      <alignment horizontal="center" vertical="center"/>
    </xf>
    <xf numFmtId="167" fontId="12" fillId="0" borderId="19" xfId="5" applyNumberFormat="1" applyFont="1" applyFill="1" applyBorder="1" applyAlignment="1">
      <alignment horizontal="left" indent="1"/>
    </xf>
    <xf numFmtId="37" fontId="12" fillId="0" borderId="19" xfId="1" applyNumberFormat="1" applyFont="1" applyFill="1" applyBorder="1" applyAlignment="1">
      <alignment horizontal="center" vertical="center"/>
    </xf>
    <xf numFmtId="37" fontId="6" fillId="2" borderId="17" xfId="1" applyNumberFormat="1" applyFont="1" applyFill="1" applyBorder="1" applyAlignment="1">
      <alignment horizontal="center"/>
    </xf>
    <xf numFmtId="37" fontId="6" fillId="2" borderId="0" xfId="1" applyNumberFormat="1" applyFont="1" applyFill="1" applyBorder="1" applyAlignment="1">
      <alignment horizontal="center"/>
    </xf>
    <xf numFmtId="0" fontId="32" fillId="0" borderId="0" xfId="8" applyFont="1" applyAlignment="1">
      <alignment horizontal="left" vertical="center"/>
    </xf>
    <xf numFmtId="3" fontId="34" fillId="0" borderId="0" xfId="0" applyNumberFormat="1" applyFont="1" applyAlignment="1">
      <alignment horizontal="center" vertical="center"/>
    </xf>
    <xf numFmtId="14" fontId="10" fillId="2" borderId="25" xfId="0" applyNumberFormat="1" applyFont="1" applyFill="1" applyBorder="1" applyAlignment="1">
      <alignment horizontal="center" vertical="center"/>
    </xf>
    <xf numFmtId="168" fontId="31" fillId="0" borderId="0" xfId="2" applyNumberFormat="1" applyFont="1"/>
    <xf numFmtId="43" fontId="31" fillId="0" borderId="0" xfId="1" applyFont="1" applyAlignment="1">
      <alignment horizontal="center" vertical="center"/>
    </xf>
    <xf numFmtId="0" fontId="33" fillId="3" borderId="0" xfId="0" applyFont="1" applyFill="1" applyAlignment="1">
      <alignment horizontal="left"/>
    </xf>
    <xf numFmtId="43" fontId="33" fillId="3" borderId="0" xfId="1" applyFont="1" applyFill="1" applyAlignment="1">
      <alignment horizontal="center"/>
    </xf>
    <xf numFmtId="0" fontId="35" fillId="0" borderId="0" xfId="6" applyFont="1" applyAlignment="1">
      <alignment vertical="center"/>
    </xf>
    <xf numFmtId="0" fontId="36" fillId="0" borderId="0" xfId="6" applyFont="1" applyAlignment="1">
      <alignment vertical="center"/>
    </xf>
    <xf numFmtId="0" fontId="35" fillId="0" borderId="0" xfId="6" applyFont="1" applyAlignment="1">
      <alignment horizontal="center" vertical="center"/>
    </xf>
    <xf numFmtId="43" fontId="35" fillId="0" borderId="0" xfId="1" applyFont="1" applyAlignment="1">
      <alignment vertical="center"/>
    </xf>
    <xf numFmtId="0" fontId="35" fillId="8" borderId="0" xfId="6" applyFont="1" applyFill="1" applyAlignment="1">
      <alignment vertical="center"/>
    </xf>
    <xf numFmtId="1" fontId="6" fillId="5" borderId="13" xfId="4" applyNumberFormat="1" applyFont="1" applyFill="1" applyBorder="1" applyAlignment="1">
      <alignment vertical="center" wrapText="1"/>
    </xf>
    <xf numFmtId="1" fontId="6" fillId="5" borderId="13" xfId="4" applyNumberFormat="1" applyFont="1" applyFill="1" applyBorder="1" applyAlignment="1">
      <alignment horizontal="center" vertical="center" wrapText="1"/>
    </xf>
    <xf numFmtId="14" fontId="10" fillId="2" borderId="13" xfId="0" applyNumberFormat="1" applyFont="1" applyFill="1" applyBorder="1" applyAlignment="1">
      <alignment horizontal="center" vertical="center"/>
    </xf>
    <xf numFmtId="174" fontId="24" fillId="8" borderId="0" xfId="6" applyNumberFormat="1" applyFont="1" applyFill="1" applyAlignment="1">
      <alignment horizontal="center" vertical="center" wrapText="1"/>
    </xf>
    <xf numFmtId="43" fontId="24" fillId="8" borderId="0" xfId="1" applyFont="1" applyFill="1" applyAlignment="1">
      <alignment horizontal="center" vertical="center" wrapText="1"/>
    </xf>
    <xf numFmtId="0" fontId="35" fillId="8" borderId="0" xfId="9" applyFont="1" applyFill="1" applyAlignment="1">
      <alignment vertical="center"/>
    </xf>
    <xf numFmtId="167" fontId="37" fillId="4" borderId="40" xfId="5" applyNumberFormat="1" applyFont="1" applyFill="1" applyBorder="1" applyAlignment="1">
      <alignment horizontal="left"/>
    </xf>
    <xf numFmtId="166" fontId="12" fillId="4" borderId="40" xfId="1" applyNumberFormat="1" applyFont="1" applyFill="1" applyBorder="1" applyAlignment="1">
      <alignment horizontal="center" vertical="center"/>
    </xf>
    <xf numFmtId="43" fontId="35" fillId="8" borderId="0" xfId="1" applyFont="1" applyFill="1" applyAlignment="1">
      <alignment vertical="center"/>
    </xf>
    <xf numFmtId="37" fontId="14" fillId="6" borderId="29" xfId="1" applyNumberFormat="1" applyFont="1" applyFill="1" applyBorder="1" applyAlignment="1">
      <alignment horizontal="center" vertical="center"/>
    </xf>
    <xf numFmtId="164" fontId="14" fillId="6" borderId="29" xfId="1" applyNumberFormat="1" applyFont="1" applyFill="1" applyBorder="1" applyAlignment="1">
      <alignment horizontal="center" vertical="center"/>
    </xf>
    <xf numFmtId="170" fontId="14" fillId="6" borderId="29" xfId="1" applyNumberFormat="1" applyFont="1" applyFill="1" applyBorder="1" applyAlignment="1">
      <alignment horizontal="center" vertical="center"/>
    </xf>
    <xf numFmtId="173" fontId="36" fillId="8" borderId="0" xfId="10" applyNumberFormat="1" applyFont="1" applyFill="1" applyBorder="1" applyAlignment="1">
      <alignment horizontal="center" vertical="center"/>
    </xf>
    <xf numFmtId="165" fontId="36" fillId="8" borderId="0" xfId="1" applyNumberFormat="1" applyFont="1" applyFill="1" applyBorder="1" applyAlignment="1">
      <alignment horizontal="center" vertical="center"/>
    </xf>
    <xf numFmtId="164" fontId="14" fillId="6" borderId="26" xfId="1" applyNumberFormat="1" applyFont="1" applyFill="1" applyBorder="1" applyAlignment="1">
      <alignment horizontal="center" vertical="center"/>
    </xf>
    <xf numFmtId="167" fontId="37" fillId="4" borderId="41" xfId="5" applyNumberFormat="1" applyFont="1" applyFill="1" applyBorder="1" applyAlignment="1">
      <alignment horizontal="left"/>
    </xf>
    <xf numFmtId="166" fontId="12" fillId="4" borderId="41" xfId="1" applyNumberFormat="1" applyFont="1" applyFill="1" applyBorder="1" applyAlignment="1">
      <alignment horizontal="center" vertical="center"/>
    </xf>
    <xf numFmtId="164" fontId="12" fillId="4" borderId="41" xfId="1" applyNumberFormat="1" applyFont="1" applyFill="1" applyBorder="1" applyAlignment="1">
      <alignment horizontal="center" vertical="center"/>
    </xf>
    <xf numFmtId="170" fontId="12" fillId="4" borderId="41" xfId="1" applyNumberFormat="1" applyFont="1" applyFill="1" applyBorder="1" applyAlignment="1">
      <alignment horizontal="center" vertical="center"/>
    </xf>
    <xf numFmtId="0" fontId="38" fillId="8" borderId="0" xfId="6" applyFont="1" applyFill="1" applyAlignment="1">
      <alignment horizontal="left" vertical="center" wrapText="1"/>
    </xf>
    <xf numFmtId="41" fontId="35" fillId="8" borderId="0" xfId="6" applyNumberFormat="1" applyFont="1" applyFill="1" applyAlignment="1">
      <alignment vertical="center"/>
    </xf>
    <xf numFmtId="168" fontId="35" fillId="8" borderId="0" xfId="11" applyNumberFormat="1" applyFont="1" applyFill="1" applyBorder="1" applyAlignment="1">
      <alignment horizontal="left" vertical="center"/>
    </xf>
    <xf numFmtId="164" fontId="6" fillId="2" borderId="28" xfId="1" applyNumberFormat="1" applyFont="1" applyFill="1" applyBorder="1" applyAlignment="1">
      <alignment horizontal="center"/>
    </xf>
    <xf numFmtId="170" fontId="6" fillId="2" borderId="28" xfId="1" applyNumberFormat="1" applyFont="1" applyFill="1" applyBorder="1" applyAlignment="1">
      <alignment horizontal="center"/>
    </xf>
    <xf numFmtId="175" fontId="38" fillId="8" borderId="0" xfId="10" applyNumberFormat="1" applyFont="1" applyFill="1" applyBorder="1" applyAlignment="1">
      <alignment horizontal="center" vertical="center"/>
    </xf>
    <xf numFmtId="37" fontId="7" fillId="0" borderId="0" xfId="0" applyNumberFormat="1" applyFont="1"/>
    <xf numFmtId="164" fontId="7" fillId="0" borderId="0" xfId="0" applyNumberFormat="1" applyFont="1"/>
    <xf numFmtId="164" fontId="6" fillId="5" borderId="13" xfId="4" applyNumberFormat="1" applyFont="1" applyFill="1" applyBorder="1" applyAlignment="1">
      <alignment horizontal="center" vertical="center" wrapText="1"/>
    </xf>
    <xf numFmtId="0" fontId="39" fillId="4" borderId="0" xfId="6" applyFont="1" applyFill="1" applyAlignment="1">
      <alignment horizontal="left" vertical="center"/>
    </xf>
    <xf numFmtId="37" fontId="39" fillId="4" borderId="0" xfId="6" applyNumberFormat="1" applyFont="1" applyFill="1" applyAlignment="1">
      <alignment horizontal="center" vertical="center"/>
    </xf>
    <xf numFmtId="166" fontId="6" fillId="2" borderId="17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>
      <alignment horizontal="center"/>
    </xf>
    <xf numFmtId="173" fontId="24" fillId="8" borderId="0" xfId="10" applyNumberFormat="1" applyFont="1" applyFill="1" applyBorder="1" applyAlignment="1">
      <alignment horizontal="center" vertical="center"/>
    </xf>
    <xf numFmtId="37" fontId="35" fillId="8" borderId="0" xfId="6" applyNumberFormat="1" applyFont="1" applyFill="1" applyAlignment="1">
      <alignment horizontal="center" vertical="center"/>
    </xf>
    <xf numFmtId="0" fontId="35" fillId="8" borderId="0" xfId="6" applyFont="1" applyFill="1" applyAlignment="1">
      <alignment horizontal="center" vertical="center"/>
    </xf>
    <xf numFmtId="43" fontId="35" fillId="8" borderId="0" xfId="6" applyNumberFormat="1" applyFont="1" applyFill="1" applyAlignment="1">
      <alignment vertical="center"/>
    </xf>
    <xf numFmtId="171" fontId="7" fillId="0" borderId="0" xfId="0" applyNumberFormat="1" applyFont="1" applyAlignment="1">
      <alignment horizontal="center"/>
    </xf>
    <xf numFmtId="0" fontId="40" fillId="2" borderId="0" xfId="0" applyFont="1" applyFill="1" applyAlignment="1">
      <alignment horizontal="center" vertical="center" wrapText="1"/>
    </xf>
    <xf numFmtId="14" fontId="40" fillId="2" borderId="0" xfId="0" applyNumberFormat="1" applyFont="1" applyFill="1" applyAlignment="1">
      <alignment horizontal="center" vertical="center" wrapText="1"/>
    </xf>
    <xf numFmtId="170" fontId="12" fillId="7" borderId="42" xfId="1" applyNumberFormat="1" applyFont="1" applyFill="1" applyBorder="1" applyAlignment="1">
      <alignment horizontal="left" vertical="center"/>
    </xf>
    <xf numFmtId="170" fontId="12" fillId="7" borderId="42" xfId="1" applyNumberFormat="1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 readingOrder="1"/>
    </xf>
    <xf numFmtId="14" fontId="14" fillId="6" borderId="29" xfId="1" applyNumberFormat="1" applyFont="1" applyFill="1" applyBorder="1" applyAlignment="1">
      <alignment horizontal="center" vertical="center"/>
    </xf>
    <xf numFmtId="0" fontId="12" fillId="0" borderId="26" xfId="0" applyFont="1" applyBorder="1" applyAlignment="1">
      <alignment horizontal="left" vertical="center" readingOrder="1"/>
    </xf>
    <xf numFmtId="14" fontId="14" fillId="6" borderId="26" xfId="1" applyNumberFormat="1" applyFont="1" applyFill="1" applyBorder="1" applyAlignment="1">
      <alignment horizontal="center" vertical="center"/>
    </xf>
    <xf numFmtId="0" fontId="14" fillId="0" borderId="26" xfId="0" applyFont="1" applyBorder="1" applyAlignment="1">
      <alignment horizontal="left" vertical="center" readingOrder="1"/>
    </xf>
    <xf numFmtId="37" fontId="7" fillId="0" borderId="0" xfId="0" applyNumberFormat="1" applyFont="1" applyAlignment="1">
      <alignment horizontal="center"/>
    </xf>
    <xf numFmtId="0" fontId="12" fillId="4" borderId="26" xfId="0" applyFont="1" applyFill="1" applyBorder="1" applyAlignment="1">
      <alignment horizontal="left" vertical="center" readingOrder="1"/>
    </xf>
    <xf numFmtId="37" fontId="12" fillId="4" borderId="26" xfId="1" applyNumberFormat="1" applyFont="1" applyFill="1" applyBorder="1" applyAlignment="1">
      <alignment horizontal="center" vertical="center"/>
    </xf>
    <xf numFmtId="14" fontId="12" fillId="4" borderId="26" xfId="1" applyNumberFormat="1" applyFont="1" applyFill="1" applyBorder="1" applyAlignment="1">
      <alignment horizontal="center" vertical="center"/>
    </xf>
    <xf numFmtId="170" fontId="12" fillId="4" borderId="26" xfId="1" applyNumberFormat="1" applyFont="1" applyFill="1" applyBorder="1" applyAlignment="1">
      <alignment horizontal="center" vertical="center"/>
    </xf>
    <xf numFmtId="167" fontId="6" fillId="2" borderId="28" xfId="5" applyNumberFormat="1" applyFont="1" applyFill="1" applyBorder="1" applyAlignment="1"/>
    <xf numFmtId="4" fontId="7" fillId="0" borderId="0" xfId="0" applyNumberFormat="1" applyFont="1" applyAlignment="1">
      <alignment horizontal="center" vertical="center"/>
    </xf>
    <xf numFmtId="167" fontId="6" fillId="2" borderId="17" xfId="5" applyNumberFormat="1" applyFont="1" applyFill="1" applyBorder="1" applyAlignment="1"/>
    <xf numFmtId="167" fontId="6" fillId="2" borderId="7" xfId="5" applyNumberFormat="1" applyFont="1" applyFill="1" applyBorder="1" applyAlignment="1"/>
    <xf numFmtId="0" fontId="4" fillId="0" borderId="0" xfId="4"/>
    <xf numFmtId="0" fontId="41" fillId="0" borderId="0" xfId="6" applyFont="1"/>
    <xf numFmtId="0" fontId="33" fillId="0" borderId="0" xfId="13" applyFont="1" applyAlignment="1">
      <alignment horizontal="center"/>
    </xf>
    <xf numFmtId="3" fontId="4" fillId="0" borderId="0" xfId="4" applyNumberFormat="1" applyAlignment="1">
      <alignment horizontal="center"/>
    </xf>
    <xf numFmtId="37" fontId="31" fillId="0" borderId="0" xfId="0" applyNumberFormat="1" applyFont="1"/>
    <xf numFmtId="0" fontId="31" fillId="6" borderId="0" xfId="0" applyFont="1" applyFill="1"/>
    <xf numFmtId="0" fontId="12" fillId="4" borderId="28" xfId="13" applyFont="1" applyFill="1" applyBorder="1" applyAlignment="1">
      <alignment vertical="center"/>
    </xf>
    <xf numFmtId="170" fontId="12" fillId="4" borderId="28" xfId="1" applyNumberFormat="1" applyFont="1" applyFill="1" applyBorder="1" applyAlignment="1">
      <alignment horizontal="center" vertical="center"/>
    </xf>
    <xf numFmtId="0" fontId="31" fillId="8" borderId="0" xfId="0" applyFont="1" applyFill="1"/>
    <xf numFmtId="0" fontId="14" fillId="8" borderId="0" xfId="13" applyFont="1" applyFill="1" applyAlignment="1">
      <alignment horizontal="left" vertical="center" indent="2"/>
    </xf>
    <xf numFmtId="170" fontId="14" fillId="8" borderId="0" xfId="1" applyNumberFormat="1" applyFont="1" applyFill="1" applyBorder="1" applyAlignment="1">
      <alignment horizontal="center" vertical="center"/>
    </xf>
    <xf numFmtId="0" fontId="23" fillId="0" borderId="0" xfId="0" applyFont="1"/>
    <xf numFmtId="0" fontId="12" fillId="0" borderId="16" xfId="13" applyFont="1" applyBorder="1" applyAlignment="1">
      <alignment vertical="center"/>
    </xf>
    <xf numFmtId="170" fontId="12" fillId="0" borderId="0" xfId="1" applyNumberFormat="1" applyFont="1" applyFill="1" applyBorder="1" applyAlignment="1">
      <alignment horizontal="center" vertical="center"/>
    </xf>
    <xf numFmtId="170" fontId="12" fillId="0" borderId="16" xfId="1" applyNumberFormat="1" applyFont="1" applyFill="1" applyBorder="1" applyAlignment="1">
      <alignment horizontal="center" vertical="center"/>
    </xf>
    <xf numFmtId="170" fontId="12" fillId="4" borderId="7" xfId="1" applyNumberFormat="1" applyFont="1" applyFill="1" applyBorder="1" applyAlignment="1">
      <alignment horizontal="center" vertical="center"/>
    </xf>
    <xf numFmtId="0" fontId="12" fillId="0" borderId="22" xfId="13" applyFont="1" applyBorder="1" applyAlignment="1">
      <alignment vertical="center"/>
    </xf>
    <xf numFmtId="170" fontId="12" fillId="0" borderId="2" xfId="1" applyNumberFormat="1" applyFont="1" applyFill="1" applyBorder="1" applyAlignment="1">
      <alignment horizontal="center" vertical="center"/>
    </xf>
    <xf numFmtId="170" fontId="12" fillId="0" borderId="22" xfId="1" applyNumberFormat="1" applyFont="1" applyFill="1" applyBorder="1" applyAlignment="1">
      <alignment horizontal="center" vertical="center"/>
    </xf>
    <xf numFmtId="0" fontId="12" fillId="8" borderId="22" xfId="13" applyFont="1" applyFill="1" applyBorder="1" applyAlignment="1">
      <alignment vertical="center"/>
    </xf>
    <xf numFmtId="170" fontId="12" fillId="8" borderId="22" xfId="1" applyNumberFormat="1" applyFont="1" applyFill="1" applyBorder="1" applyAlignment="1">
      <alignment horizontal="center" vertical="center"/>
    </xf>
    <xf numFmtId="168" fontId="14" fillId="6" borderId="26" xfId="2" applyNumberFormat="1" applyFont="1" applyFill="1" applyBorder="1" applyAlignment="1">
      <alignment horizontal="center" vertical="center"/>
    </xf>
    <xf numFmtId="0" fontId="6" fillId="2" borderId="7" xfId="13" applyFont="1" applyFill="1" applyBorder="1" applyAlignment="1">
      <alignment vertical="center"/>
    </xf>
    <xf numFmtId="170" fontId="6" fillId="2" borderId="7" xfId="1" applyNumberFormat="1" applyFont="1" applyFill="1" applyBorder="1" applyAlignment="1">
      <alignment horizontal="center" vertical="center"/>
    </xf>
    <xf numFmtId="37" fontId="31" fillId="6" borderId="0" xfId="0" applyNumberFormat="1" applyFont="1" applyFill="1"/>
    <xf numFmtId="0" fontId="12" fillId="4" borderId="28" xfId="13" applyFont="1" applyFill="1" applyBorder="1" applyAlignment="1">
      <alignment vertical="center" wrapText="1"/>
    </xf>
    <xf numFmtId="37" fontId="2" fillId="0" borderId="0" xfId="0" applyNumberFormat="1" applyFont="1"/>
    <xf numFmtId="37" fontId="2" fillId="6" borderId="0" xfId="0" applyNumberFormat="1" applyFont="1" applyFill="1"/>
    <xf numFmtId="43" fontId="6" fillId="3" borderId="0" xfId="1" applyFont="1" applyFill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2" fillId="11" borderId="7" xfId="0" applyFont="1" applyFill="1" applyBorder="1" applyAlignment="1">
      <alignment vertical="center"/>
    </xf>
    <xf numFmtId="167" fontId="14" fillId="0" borderId="29" xfId="1" applyNumberFormat="1" applyFont="1" applyBorder="1" applyAlignment="1">
      <alignment vertical="center" wrapText="1" readingOrder="1"/>
    </xf>
    <xf numFmtId="167" fontId="14" fillId="0" borderId="26" xfId="1" applyNumberFormat="1" applyFont="1" applyBorder="1" applyAlignment="1">
      <alignment vertical="center" wrapText="1" readingOrder="1"/>
    </xf>
    <xf numFmtId="167" fontId="6" fillId="2" borderId="28" xfId="1" applyNumberFormat="1" applyFont="1" applyFill="1" applyBorder="1" applyAlignment="1">
      <alignment horizontal="center"/>
    </xf>
    <xf numFmtId="167" fontId="12" fillId="4" borderId="28" xfId="13" applyNumberFormat="1" applyFont="1" applyFill="1" applyBorder="1" applyAlignment="1">
      <alignment vertical="center"/>
    </xf>
    <xf numFmtId="167" fontId="6" fillId="2" borderId="17" xfId="1" applyNumberFormat="1" applyFont="1" applyFill="1" applyBorder="1" applyAlignment="1">
      <alignment horizontal="center"/>
    </xf>
    <xf numFmtId="167" fontId="6" fillId="2" borderId="0" xfId="1" applyNumberFormat="1" applyFont="1" applyFill="1" applyBorder="1" applyAlignment="1">
      <alignment horizontal="center"/>
    </xf>
    <xf numFmtId="167" fontId="6" fillId="2" borderId="7" xfId="1" applyNumberFormat="1" applyFont="1" applyFill="1" applyBorder="1" applyAlignment="1">
      <alignment horizontal="center"/>
    </xf>
    <xf numFmtId="37" fontId="2" fillId="0" borderId="0" xfId="0" applyNumberFormat="1" applyFont="1" applyAlignment="1">
      <alignment horizontal="center" vertical="center"/>
    </xf>
    <xf numFmtId="0" fontId="12" fillId="4" borderId="2" xfId="13" applyFont="1" applyFill="1" applyBorder="1" applyAlignment="1">
      <alignment vertical="center"/>
    </xf>
    <xf numFmtId="167" fontId="12" fillId="4" borderId="2" xfId="13" applyNumberFormat="1" applyFont="1" applyFill="1" applyBorder="1" applyAlignment="1">
      <alignment vertical="center"/>
    </xf>
    <xf numFmtId="0" fontId="12" fillId="4" borderId="7" xfId="13" applyFont="1" applyFill="1" applyBorder="1" applyAlignment="1">
      <alignment horizontal="left" vertical="center" indent="1"/>
    </xf>
    <xf numFmtId="167" fontId="12" fillId="4" borderId="7" xfId="13" applyNumberFormat="1" applyFont="1" applyFill="1" applyBorder="1" applyAlignment="1">
      <alignment horizontal="left" vertical="center" indent="1"/>
    </xf>
    <xf numFmtId="37" fontId="14" fillId="0" borderId="26" xfId="1" applyNumberFormat="1" applyFont="1" applyBorder="1" applyAlignment="1">
      <alignment vertical="center" wrapText="1" readingOrder="1"/>
    </xf>
    <xf numFmtId="172" fontId="14" fillId="0" borderId="26" xfId="1" applyNumberFormat="1" applyFont="1" applyBorder="1" applyAlignment="1">
      <alignment vertical="center" wrapText="1" readingOrder="1"/>
    </xf>
    <xf numFmtId="0" fontId="14" fillId="0" borderId="26" xfId="0" applyFont="1" applyBorder="1" applyAlignment="1">
      <alignment vertical="center" wrapText="1" readingOrder="1"/>
    </xf>
    <xf numFmtId="37" fontId="2" fillId="0" borderId="0" xfId="1" applyNumberFormat="1" applyFont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4" fontId="10" fillId="2" borderId="16" xfId="0" applyNumberFormat="1" applyFont="1" applyFill="1" applyBorder="1" applyAlignment="1">
      <alignment horizontal="center" vertical="center"/>
    </xf>
    <xf numFmtId="172" fontId="6" fillId="2" borderId="28" xfId="1" applyNumberFormat="1" applyFont="1" applyFill="1" applyBorder="1" applyAlignment="1">
      <alignment horizontal="right"/>
    </xf>
    <xf numFmtId="172" fontId="12" fillId="4" borderId="28" xfId="13" applyNumberFormat="1" applyFont="1" applyFill="1" applyBorder="1" applyAlignment="1">
      <alignment vertical="center"/>
    </xf>
    <xf numFmtId="167" fontId="12" fillId="4" borderId="2" xfId="1" applyNumberFormat="1" applyFont="1" applyFill="1" applyBorder="1" applyAlignment="1">
      <alignment vertical="center"/>
    </xf>
    <xf numFmtId="167" fontId="12" fillId="4" borderId="28" xfId="1" applyNumberFormat="1" applyFont="1" applyFill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37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right"/>
    </xf>
    <xf numFmtId="0" fontId="4" fillId="10" borderId="35" xfId="13" applyFill="1" applyBorder="1" applyAlignment="1">
      <alignment vertical="center"/>
    </xf>
    <xf numFmtId="37" fontId="4" fillId="0" borderId="35" xfId="13" applyNumberFormat="1" applyBorder="1" applyAlignment="1">
      <alignment horizontal="center" vertical="center"/>
    </xf>
    <xf numFmtId="49" fontId="14" fillId="0" borderId="0" xfId="5" applyNumberFormat="1" applyFont="1" applyFill="1" applyBorder="1" applyAlignment="1">
      <alignment horizontal="left" indent="2"/>
    </xf>
    <xf numFmtId="168" fontId="18" fillId="0" borderId="0" xfId="2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167" fontId="2" fillId="0" borderId="0" xfId="1" applyNumberFormat="1" applyFont="1" applyAlignment="1">
      <alignment horizontal="center"/>
    </xf>
    <xf numFmtId="0" fontId="12" fillId="8" borderId="0" xfId="13" applyFont="1" applyFill="1" applyAlignment="1">
      <alignment horizontal="left" vertical="center" indent="1"/>
    </xf>
    <xf numFmtId="165" fontId="21" fillId="8" borderId="0" xfId="1" applyNumberFormat="1" applyFont="1" applyFill="1" applyBorder="1" applyAlignment="1">
      <alignment horizontal="center" vertical="center"/>
    </xf>
    <xf numFmtId="0" fontId="12" fillId="0" borderId="2" xfId="13" applyFont="1" applyBorder="1" applyAlignment="1">
      <alignment vertical="center" wrapText="1"/>
    </xf>
    <xf numFmtId="0" fontId="14" fillId="8" borderId="0" xfId="13" applyFont="1" applyFill="1" applyAlignment="1">
      <alignment horizontal="left" vertical="center" indent="1"/>
    </xf>
    <xf numFmtId="0" fontId="12" fillId="4" borderId="7" xfId="13" applyFont="1" applyFill="1" applyBorder="1" applyAlignment="1">
      <alignment vertical="center" wrapText="1"/>
    </xf>
    <xf numFmtId="0" fontId="12" fillId="0" borderId="0" xfId="13" applyFont="1" applyAlignment="1">
      <alignment vertical="center" wrapText="1"/>
    </xf>
    <xf numFmtId="0" fontId="6" fillId="3" borderId="44" xfId="0" applyFont="1" applyFill="1" applyBorder="1"/>
    <xf numFmtId="167" fontId="6" fillId="3" borderId="44" xfId="0" applyNumberFormat="1" applyFont="1" applyFill="1" applyBorder="1" applyAlignment="1">
      <alignment horizontal="center"/>
    </xf>
    <xf numFmtId="168" fontId="6" fillId="3" borderId="44" xfId="2" applyNumberFormat="1" applyFont="1" applyFill="1" applyBorder="1" applyAlignment="1">
      <alignment horizontal="center"/>
    </xf>
    <xf numFmtId="0" fontId="6" fillId="3" borderId="45" xfId="0" applyFont="1" applyFill="1" applyBorder="1"/>
    <xf numFmtId="167" fontId="6" fillId="3" borderId="45" xfId="0" applyNumberFormat="1" applyFont="1" applyFill="1" applyBorder="1" applyAlignment="1">
      <alignment horizontal="center"/>
    </xf>
    <xf numFmtId="43" fontId="6" fillId="3" borderId="45" xfId="1" applyFont="1" applyFill="1" applyBorder="1" applyAlignment="1">
      <alignment horizontal="center"/>
    </xf>
    <xf numFmtId="168" fontId="6" fillId="3" borderId="45" xfId="2" applyNumberFormat="1" applyFont="1" applyFill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1" fontId="6" fillId="5" borderId="17" xfId="4" applyNumberFormat="1" applyFont="1" applyFill="1" applyBorder="1" applyAlignment="1">
      <alignment vertical="center" wrapText="1"/>
    </xf>
    <xf numFmtId="37" fontId="6" fillId="2" borderId="17" xfId="1" applyNumberFormat="1" applyFont="1" applyFill="1" applyBorder="1" applyAlignment="1">
      <alignment horizontal="center" vertical="center"/>
    </xf>
    <xf numFmtId="168" fontId="10" fillId="2" borderId="17" xfId="2" applyNumberFormat="1" applyFont="1" applyFill="1" applyBorder="1" applyAlignment="1">
      <alignment horizontal="center" vertical="center"/>
    </xf>
    <xf numFmtId="17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6" fillId="8" borderId="0" xfId="0" applyFont="1" applyFill="1" applyAlignment="1">
      <alignment horizontal="left" vertical="center" wrapText="1" indent="2"/>
    </xf>
    <xf numFmtId="0" fontId="5" fillId="8" borderId="0" xfId="0" applyFont="1" applyFill="1" applyAlignment="1">
      <alignment horizontal="center"/>
    </xf>
    <xf numFmtId="0" fontId="5" fillId="8" borderId="0" xfId="0" applyFont="1" applyFill="1" applyAlignment="1">
      <alignment horizontal="left" vertical="center" indent="2"/>
    </xf>
    <xf numFmtId="167" fontId="6" fillId="0" borderId="0" xfId="0" applyNumberFormat="1" applyFont="1" applyAlignment="1">
      <alignment horizontal="center"/>
    </xf>
    <xf numFmtId="168" fontId="6" fillId="8" borderId="0" xfId="2" applyNumberFormat="1" applyFont="1" applyFill="1" applyBorder="1" applyAlignment="1">
      <alignment horizontal="center" vertical="center"/>
    </xf>
    <xf numFmtId="173" fontId="2" fillId="0" borderId="0" xfId="0" applyNumberFormat="1" applyFont="1" applyAlignment="1">
      <alignment horizontal="center"/>
    </xf>
    <xf numFmtId="168" fontId="2" fillId="8" borderId="0" xfId="2" applyNumberFormat="1" applyFont="1" applyFill="1" applyBorder="1" applyAlignment="1">
      <alignment horizontal="center" vertical="center"/>
    </xf>
    <xf numFmtId="0" fontId="16" fillId="8" borderId="0" xfId="0" applyFont="1" applyFill="1" applyAlignment="1">
      <alignment horizontal="left" vertical="center" indent="2"/>
    </xf>
    <xf numFmtId="0" fontId="9" fillId="0" borderId="46" xfId="0" applyFont="1" applyBorder="1" applyAlignment="1">
      <alignment vertical="center"/>
    </xf>
    <xf numFmtId="1" fontId="6" fillId="5" borderId="13" xfId="4" applyNumberFormat="1" applyFont="1" applyFill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 readingOrder="1"/>
    </xf>
    <xf numFmtId="168" fontId="14" fillId="0" borderId="26" xfId="2" applyNumberFormat="1" applyFont="1" applyBorder="1" applyAlignment="1">
      <alignment horizontal="center" vertical="center" wrapText="1" readingOrder="1"/>
    </xf>
    <xf numFmtId="0" fontId="14" fillId="4" borderId="26" xfId="0" applyFont="1" applyFill="1" applyBorder="1" applyAlignment="1">
      <alignment horizontal="left" vertical="center" wrapText="1" readingOrder="1"/>
    </xf>
    <xf numFmtId="170" fontId="14" fillId="4" borderId="26" xfId="1" applyNumberFormat="1" applyFont="1" applyFill="1" applyBorder="1" applyAlignment="1">
      <alignment horizontal="center" vertical="center"/>
    </xf>
    <xf numFmtId="168" fontId="14" fillId="4" borderId="26" xfId="2" applyNumberFormat="1" applyFont="1" applyFill="1" applyBorder="1" applyAlignment="1">
      <alignment horizontal="center" vertical="center" wrapText="1" readingOrder="1"/>
    </xf>
    <xf numFmtId="170" fontId="6" fillId="2" borderId="28" xfId="1" applyNumberFormat="1" applyFont="1" applyFill="1" applyBorder="1" applyAlignment="1">
      <alignment horizontal="left"/>
    </xf>
    <xf numFmtId="170" fontId="14" fillId="4" borderId="41" xfId="1" applyNumberFormat="1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171" fontId="4" fillId="0" borderId="0" xfId="13" applyNumberFormat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43" fillId="2" borderId="12" xfId="0" applyFont="1" applyFill="1" applyBorder="1" applyAlignment="1">
      <alignment horizontal="center" vertical="center"/>
    </xf>
    <xf numFmtId="0" fontId="43" fillId="2" borderId="13" xfId="0" applyFont="1" applyFill="1" applyBorder="1" applyAlignment="1">
      <alignment horizontal="center" vertical="center"/>
    </xf>
    <xf numFmtId="0" fontId="6" fillId="2" borderId="0" xfId="6" applyFont="1" applyFill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 vertical="center"/>
    </xf>
    <xf numFmtId="1" fontId="6" fillId="5" borderId="34" xfId="4" applyNumberFormat="1" applyFont="1" applyFill="1" applyBorder="1" applyAlignment="1">
      <alignment horizontal="center" vertical="center" wrapText="1"/>
    </xf>
    <xf numFmtId="1" fontId="6" fillId="5" borderId="15" xfId="4" applyNumberFormat="1" applyFont="1" applyFill="1" applyBorder="1" applyAlignment="1">
      <alignment horizontal="center" vertical="center" wrapText="1"/>
    </xf>
    <xf numFmtId="1" fontId="24" fillId="5" borderId="14" xfId="4" applyNumberFormat="1" applyFont="1" applyFill="1" applyBorder="1" applyAlignment="1">
      <alignment horizontal="center" vertical="center" wrapText="1"/>
    </xf>
    <xf numFmtId="1" fontId="24" fillId="5" borderId="36" xfId="4" applyNumberFormat="1" applyFont="1" applyFill="1" applyBorder="1" applyAlignment="1">
      <alignment horizontal="center" vertical="center" wrapText="1"/>
    </xf>
    <xf numFmtId="1" fontId="24" fillId="5" borderId="22" xfId="4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/>
    </xf>
    <xf numFmtId="0" fontId="40" fillId="2" borderId="0" xfId="0" applyFont="1" applyFill="1" applyAlignment="1">
      <alignment horizontal="center" vertical="center" wrapText="1"/>
    </xf>
    <xf numFmtId="171" fontId="40" fillId="2" borderId="0" xfId="0" applyNumberFormat="1" applyFont="1" applyFill="1" applyAlignment="1">
      <alignment horizontal="center" vertical="center" wrapText="1"/>
    </xf>
    <xf numFmtId="1" fontId="6" fillId="5" borderId="14" xfId="4" applyNumberFormat="1" applyFont="1" applyFill="1" applyBorder="1" applyAlignment="1">
      <alignment horizontal="center" vertical="center" wrapText="1"/>
    </xf>
    <xf numFmtId="1" fontId="6" fillId="5" borderId="36" xfId="4" applyNumberFormat="1" applyFont="1" applyFill="1" applyBorder="1" applyAlignment="1">
      <alignment horizontal="center" vertical="center" wrapText="1"/>
    </xf>
    <xf numFmtId="1" fontId="6" fillId="5" borderId="22" xfId="4" applyNumberFormat="1" applyFont="1" applyFill="1" applyBorder="1" applyAlignment="1">
      <alignment horizontal="center" vertical="center" wrapText="1"/>
    </xf>
  </cellXfs>
  <cellStyles count="14">
    <cellStyle name="_x000d__x000a_JournalTemplate=C:\COMFO\CTALK\JOURSTD.TPL_x000d__x000a_LbStateAddress=3 3 0 251 1 89 2 311_x000d__x000a_LbStateJou" xfId="3" xr:uid="{31ED8DA0-F253-4DF3-ACCA-FBEA127516C9}"/>
    <cellStyle name="Normal" xfId="0" builtinId="0"/>
    <cellStyle name="Normal 10" xfId="9" xr:uid="{1CEB72E9-36A4-445C-AB09-89F9D0DAA9B6}"/>
    <cellStyle name="Normal 133" xfId="4" xr:uid="{59EC4460-5A65-45DF-ADDA-3ABBE63C9933}"/>
    <cellStyle name="Normal 2 10" xfId="13" xr:uid="{E75E8495-2DDE-4B52-A911-E46D83F65749}"/>
    <cellStyle name="Normal 2 102" xfId="12" xr:uid="{F46770A5-22C6-4816-BA99-714C19B68678}"/>
    <cellStyle name="Normal 2 2" xfId="6" xr:uid="{EFB515EA-32C0-4BCB-9F95-221B57DD1761}"/>
    <cellStyle name="Normal 3 104 2" xfId="8" xr:uid="{73C2D20C-2B93-4EF8-97C1-AA9FC6372DA4}"/>
    <cellStyle name="Normal 73" xfId="7" xr:uid="{7FFB76E3-418C-4B9D-9F02-75569073454D}"/>
    <cellStyle name="Porcentagem" xfId="2" builtinId="5"/>
    <cellStyle name="Porcentagem 2" xfId="11" xr:uid="{9C06F06B-7A5E-46D8-A8ED-B672AAE27ECA}"/>
    <cellStyle name="Vírgula" xfId="1" builtinId="3"/>
    <cellStyle name="Vírgula 18" xfId="5" xr:uid="{88CF6D55-ED4C-48E2-9650-999541F8BD77}"/>
    <cellStyle name="Vírgula 2" xfId="10" xr:uid="{4FDBFAF4-B233-4BA1-A210-94F652B449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40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US" sz="140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Distribuição dos Encargos da Dívida 2013</a:t>
            </a:r>
          </a:p>
        </c:rich>
      </c:tx>
      <c:layout>
        <c:manualLayout>
          <c:xMode val="edge"/>
          <c:yMode val="edge"/>
          <c:x val="0.22980196574462816"/>
          <c:y val="4.936097617095636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4910923261936302"/>
          <c:y val="0.21502606244198441"/>
          <c:w val="0.52338977586577007"/>
          <c:h val="0.67384473287987712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layout>
        <c:manualLayout>
          <c:xMode val="edge"/>
          <c:yMode val="edge"/>
          <c:x val="0.25122212058942611"/>
          <c:y val="0.92771856979124123"/>
          <c:w val="0.51389401188019435"/>
          <c:h val="5.5123248435610672E-2"/>
        </c:manualLayout>
      </c:layout>
      <c:overlay val="0"/>
      <c:txPr>
        <a:bodyPr/>
        <a:lstStyle/>
        <a:p>
          <a:pPr rtl="0">
            <a:defRPr sz="1200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pt-BR"/>
    </a:p>
  </c:txPr>
  <c:printSettings>
    <c:headerFooter/>
    <c:pageMargins b="0.78740157499999996" l="0.511811024" r="0.511811024" t="0.78740157499999996" header="0.31496062000000202" footer="0.314960620000002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944465</xdr:colOff>
      <xdr:row>1</xdr:row>
      <xdr:rowOff>46918</xdr:rowOff>
    </xdr:from>
    <xdr:to>
      <xdr:col>1</xdr:col>
      <xdr:colOff>2111563</xdr:colOff>
      <xdr:row>4</xdr:row>
      <xdr:rowOff>60156</xdr:rowOff>
    </xdr:to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01CD0AFC-C11D-4E61-B9D2-CF4753A993D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1084165" y="91368"/>
          <a:ext cx="1167098" cy="603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27214</xdr:colOff>
      <xdr:row>8</xdr:row>
      <xdr:rowOff>238124</xdr:rowOff>
    </xdr:from>
    <xdr:to>
      <xdr:col>3</xdr:col>
      <xdr:colOff>2201</xdr:colOff>
      <xdr:row>37</xdr:row>
      <xdr:rowOff>30162</xdr:rowOff>
    </xdr:to>
    <xdr:sp macro="" textlink="">
      <xdr:nvSpPr>
        <xdr:cNvPr id="3" name="Retângulo: Cantos Arredondados 2">
          <a:extLst>
            <a:ext uri="{FF2B5EF4-FFF2-40B4-BE49-F238E27FC236}">
              <a16:creationId xmlns:a16="http://schemas.microsoft.com/office/drawing/2014/main" id="{43821F31-01E5-4DC8-9022-BFC54A26E1DD}"/>
            </a:ext>
          </a:extLst>
        </xdr:cNvPr>
        <xdr:cNvSpPr/>
      </xdr:nvSpPr>
      <xdr:spPr>
        <a:xfrm>
          <a:off x="3882571" y="1662338"/>
          <a:ext cx="873059" cy="6259967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1165397</xdr:colOff>
      <xdr:row>1</xdr:row>
      <xdr:rowOff>29283</xdr:rowOff>
    </xdr:from>
    <xdr:ext cx="1131647" cy="560782"/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1019B825-0463-433D-9F32-9F3048FE023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1247947" y="73733"/>
          <a:ext cx="1131647" cy="5607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15240</xdr:colOff>
      <xdr:row>8</xdr:row>
      <xdr:rowOff>179295</xdr:rowOff>
    </xdr:from>
    <xdr:to>
      <xdr:col>3</xdr:col>
      <xdr:colOff>2278</xdr:colOff>
      <xdr:row>42</xdr:row>
      <xdr:rowOff>7620</xdr:rowOff>
    </xdr:to>
    <xdr:sp macro="" textlink="">
      <xdr:nvSpPr>
        <xdr:cNvPr id="3" name="Retângulo: Cantos Arredondados 2">
          <a:extLst>
            <a:ext uri="{FF2B5EF4-FFF2-40B4-BE49-F238E27FC236}">
              <a16:creationId xmlns:a16="http://schemas.microsoft.com/office/drawing/2014/main" id="{05EDC9A3-B1C2-4899-A493-9C81E6FCB252}"/>
            </a:ext>
          </a:extLst>
        </xdr:cNvPr>
        <xdr:cNvSpPr/>
      </xdr:nvSpPr>
      <xdr:spPr>
        <a:xfrm>
          <a:off x="3723640" y="1493745"/>
          <a:ext cx="825238" cy="6324375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1165397</xdr:colOff>
      <xdr:row>1</xdr:row>
      <xdr:rowOff>29283</xdr:rowOff>
    </xdr:from>
    <xdr:ext cx="1128472" cy="578471"/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2833ECAD-4DD9-4646-9752-0A12AD6B371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1247947" y="73733"/>
          <a:ext cx="1128472" cy="57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0</xdr:colOff>
      <xdr:row>8</xdr:row>
      <xdr:rowOff>179294</xdr:rowOff>
    </xdr:from>
    <xdr:to>
      <xdr:col>2</xdr:col>
      <xdr:colOff>809997</xdr:colOff>
      <xdr:row>32</xdr:row>
      <xdr:rowOff>6625</xdr:rowOff>
    </xdr:to>
    <xdr:sp macro="" textlink="">
      <xdr:nvSpPr>
        <xdr:cNvPr id="3" name="Retângulo: Cantos Arredondados 2">
          <a:extLst>
            <a:ext uri="{FF2B5EF4-FFF2-40B4-BE49-F238E27FC236}">
              <a16:creationId xmlns:a16="http://schemas.microsoft.com/office/drawing/2014/main" id="{6C813D81-1F39-4935-9643-95CC97AE4F71}"/>
            </a:ext>
          </a:extLst>
        </xdr:cNvPr>
        <xdr:cNvSpPr/>
      </xdr:nvSpPr>
      <xdr:spPr>
        <a:xfrm>
          <a:off x="4311650" y="1608044"/>
          <a:ext cx="809997" cy="5313731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0</xdr:colOff>
      <xdr:row>8</xdr:row>
      <xdr:rowOff>179294</xdr:rowOff>
    </xdr:from>
    <xdr:to>
      <xdr:col>2</xdr:col>
      <xdr:colOff>809997</xdr:colOff>
      <xdr:row>32</xdr:row>
      <xdr:rowOff>6625</xdr:rowOff>
    </xdr:to>
    <xdr:sp macro="" textlink="">
      <xdr:nvSpPr>
        <xdr:cNvPr id="4" name="Retângulo: Cantos Arredondados 3">
          <a:extLst>
            <a:ext uri="{FF2B5EF4-FFF2-40B4-BE49-F238E27FC236}">
              <a16:creationId xmlns:a16="http://schemas.microsoft.com/office/drawing/2014/main" id="{00F97FDD-C956-4516-8C3C-AF8CA4AF22F9}"/>
            </a:ext>
          </a:extLst>
        </xdr:cNvPr>
        <xdr:cNvSpPr/>
      </xdr:nvSpPr>
      <xdr:spPr>
        <a:xfrm>
          <a:off x="4311650" y="1608044"/>
          <a:ext cx="809997" cy="5313731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1165397</xdr:colOff>
      <xdr:row>1</xdr:row>
      <xdr:rowOff>29283</xdr:rowOff>
    </xdr:from>
    <xdr:to>
      <xdr:col>1</xdr:col>
      <xdr:colOff>2302759</xdr:colOff>
      <xdr:row>3</xdr:row>
      <xdr:rowOff>175207</xdr:rowOff>
    </xdr:to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24D02E78-2397-41D3-9911-E519EBA195B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1247947" y="73733"/>
          <a:ext cx="1137362" cy="539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1165397</xdr:colOff>
      <xdr:row>1</xdr:row>
      <xdr:rowOff>29283</xdr:rowOff>
    </xdr:from>
    <xdr:to>
      <xdr:col>1</xdr:col>
      <xdr:colOff>2213428</xdr:colOff>
      <xdr:row>4</xdr:row>
      <xdr:rowOff>40641</xdr:rowOff>
    </xdr:to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9CA8B6ED-E197-4ACE-96FE-6F1E9253905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1247040" y="74640"/>
          <a:ext cx="1048031" cy="610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1894314</xdr:colOff>
      <xdr:row>1</xdr:row>
      <xdr:rowOff>78375</xdr:rowOff>
    </xdr:from>
    <xdr:to>
      <xdr:col>1</xdr:col>
      <xdr:colOff>2866572</xdr:colOff>
      <xdr:row>4</xdr:row>
      <xdr:rowOff>100495</xdr:rowOff>
    </xdr:to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A0BFF61D-15AB-42EF-9240-4AEDFBF2672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1957814" y="123732"/>
          <a:ext cx="972258" cy="602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588677</xdr:colOff>
      <xdr:row>1</xdr:row>
      <xdr:rowOff>67648</xdr:rowOff>
    </xdr:from>
    <xdr:to>
      <xdr:col>1</xdr:col>
      <xdr:colOff>1684058</xdr:colOff>
      <xdr:row>4</xdr:row>
      <xdr:rowOff>58872</xdr:rowOff>
    </xdr:to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3A7C6D47-8B6E-4330-99FC-EBA22F2FCC3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779177" y="112098"/>
          <a:ext cx="1095381" cy="581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14382</xdr:colOff>
      <xdr:row>9</xdr:row>
      <xdr:rowOff>7619</xdr:rowOff>
    </xdr:from>
    <xdr:to>
      <xdr:col>2</xdr:col>
      <xdr:colOff>795620</xdr:colOff>
      <xdr:row>21</xdr:row>
      <xdr:rowOff>228600</xdr:rowOff>
    </xdr:to>
    <xdr:sp macro="" textlink="">
      <xdr:nvSpPr>
        <xdr:cNvPr id="3" name="Retângulo: Cantos Arredondados 2">
          <a:extLst>
            <a:ext uri="{FF2B5EF4-FFF2-40B4-BE49-F238E27FC236}">
              <a16:creationId xmlns:a16="http://schemas.microsoft.com/office/drawing/2014/main" id="{0CBDC41D-A5F2-4282-8803-BA4593FFC8DB}"/>
            </a:ext>
          </a:extLst>
        </xdr:cNvPr>
        <xdr:cNvSpPr/>
      </xdr:nvSpPr>
      <xdr:spPr>
        <a:xfrm>
          <a:off x="2846482" y="1658619"/>
          <a:ext cx="781238" cy="2995931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389140</xdr:colOff>
      <xdr:row>1</xdr:row>
      <xdr:rowOff>71635</xdr:rowOff>
    </xdr:from>
    <xdr:to>
      <xdr:col>1</xdr:col>
      <xdr:colOff>1389232</xdr:colOff>
      <xdr:row>4</xdr:row>
      <xdr:rowOff>55887</xdr:rowOff>
    </xdr:to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09D75795-1737-42D7-8A28-F5782EE440C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452640" y="116085"/>
          <a:ext cx="1000092" cy="574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6350</xdr:colOff>
      <xdr:row>9</xdr:row>
      <xdr:rowOff>1</xdr:rowOff>
    </xdr:from>
    <xdr:to>
      <xdr:col>2</xdr:col>
      <xdr:colOff>861786</xdr:colOff>
      <xdr:row>17</xdr:row>
      <xdr:rowOff>177801</xdr:rowOff>
    </xdr:to>
    <xdr:sp macro="" textlink="">
      <xdr:nvSpPr>
        <xdr:cNvPr id="3" name="Retângulo: Cantos Arredondados 2">
          <a:extLst>
            <a:ext uri="{FF2B5EF4-FFF2-40B4-BE49-F238E27FC236}">
              <a16:creationId xmlns:a16="http://schemas.microsoft.com/office/drawing/2014/main" id="{5A0AF694-CE3E-414C-A30A-E11EB53BE43E}"/>
            </a:ext>
          </a:extLst>
        </xdr:cNvPr>
        <xdr:cNvSpPr/>
      </xdr:nvSpPr>
      <xdr:spPr>
        <a:xfrm>
          <a:off x="2301421" y="1632858"/>
          <a:ext cx="855436" cy="1701800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104</xdr:colOff>
      <xdr:row>21</xdr:row>
      <xdr:rowOff>5391</xdr:rowOff>
    </xdr:from>
    <xdr:to>
      <xdr:col>2</xdr:col>
      <xdr:colOff>755373</xdr:colOff>
      <xdr:row>29</xdr:row>
      <xdr:rowOff>25055</xdr:rowOff>
    </xdr:to>
    <xdr:sp macro="" textlink="">
      <xdr:nvSpPr>
        <xdr:cNvPr id="4" name="Retângulo: Cantos Arredondados 3">
          <a:extLst>
            <a:ext uri="{FF2B5EF4-FFF2-40B4-BE49-F238E27FC236}">
              <a16:creationId xmlns:a16="http://schemas.microsoft.com/office/drawing/2014/main" id="{F5B851EC-2550-4C15-B57D-58C81F988DA8}"/>
            </a:ext>
          </a:extLst>
        </xdr:cNvPr>
        <xdr:cNvSpPr/>
      </xdr:nvSpPr>
      <xdr:spPr>
        <a:xfrm>
          <a:off x="2298804" y="3916991"/>
          <a:ext cx="755269" cy="1543664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28</xdr:col>
      <xdr:colOff>0</xdr:colOff>
      <xdr:row>25</xdr:row>
      <xdr:rowOff>175847</xdr:rowOff>
    </xdr:to>
    <xdr:sp macro="" textlink="">
      <xdr:nvSpPr>
        <xdr:cNvPr id="12" name="Retângulo: Cantos Arredondados 11">
          <a:extLst>
            <a:ext uri="{FF2B5EF4-FFF2-40B4-BE49-F238E27FC236}">
              <a16:creationId xmlns:a16="http://schemas.microsoft.com/office/drawing/2014/main" id="{22EBAF31-55E6-46A5-9D8C-5711C9898D36}"/>
            </a:ext>
          </a:extLst>
        </xdr:cNvPr>
        <xdr:cNvSpPr/>
      </xdr:nvSpPr>
      <xdr:spPr>
        <a:xfrm>
          <a:off x="43093445" y="1625600"/>
          <a:ext cx="802797" cy="3223847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6350</xdr:colOff>
      <xdr:row>9</xdr:row>
      <xdr:rowOff>1</xdr:rowOff>
    </xdr:from>
    <xdr:to>
      <xdr:col>2</xdr:col>
      <xdr:colOff>755373</xdr:colOff>
      <xdr:row>17</xdr:row>
      <xdr:rowOff>177801</xdr:rowOff>
    </xdr:to>
    <xdr:sp macro="" textlink="">
      <xdr:nvSpPr>
        <xdr:cNvPr id="7" name="Retângulo: Cantos Arredondados 6">
          <a:extLst>
            <a:ext uri="{FF2B5EF4-FFF2-40B4-BE49-F238E27FC236}">
              <a16:creationId xmlns:a16="http://schemas.microsoft.com/office/drawing/2014/main" id="{67FC6CAD-A749-46D1-ADDB-AD845DC8A6B9}"/>
            </a:ext>
          </a:extLst>
        </xdr:cNvPr>
        <xdr:cNvSpPr/>
      </xdr:nvSpPr>
      <xdr:spPr>
        <a:xfrm>
          <a:off x="2305050" y="1625601"/>
          <a:ext cx="749023" cy="1701800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104</xdr:colOff>
      <xdr:row>21</xdr:row>
      <xdr:rowOff>5391</xdr:rowOff>
    </xdr:from>
    <xdr:to>
      <xdr:col>2</xdr:col>
      <xdr:colOff>755373</xdr:colOff>
      <xdr:row>29</xdr:row>
      <xdr:rowOff>25055</xdr:rowOff>
    </xdr:to>
    <xdr:sp macro="" textlink="">
      <xdr:nvSpPr>
        <xdr:cNvPr id="15" name="Retângulo: Cantos Arredondados 14">
          <a:extLst>
            <a:ext uri="{FF2B5EF4-FFF2-40B4-BE49-F238E27FC236}">
              <a16:creationId xmlns:a16="http://schemas.microsoft.com/office/drawing/2014/main" id="{44CC96D5-3732-4B57-AB47-B8ED0077FDF1}"/>
            </a:ext>
          </a:extLst>
        </xdr:cNvPr>
        <xdr:cNvSpPr/>
      </xdr:nvSpPr>
      <xdr:spPr>
        <a:xfrm>
          <a:off x="2298804" y="3916991"/>
          <a:ext cx="755269" cy="1543664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8966</xdr:colOff>
      <xdr:row>8</xdr:row>
      <xdr:rowOff>187325</xdr:rowOff>
    </xdr:from>
    <xdr:to>
      <xdr:col>9</xdr:col>
      <xdr:colOff>779930</xdr:colOff>
      <xdr:row>26</xdr:row>
      <xdr:rowOff>11723</xdr:rowOff>
    </xdr:to>
    <xdr:sp macro="" textlink="">
      <xdr:nvSpPr>
        <xdr:cNvPr id="19" name="Retângulo: Cantos Arredondados 18">
          <a:extLst>
            <a:ext uri="{FF2B5EF4-FFF2-40B4-BE49-F238E27FC236}">
              <a16:creationId xmlns:a16="http://schemas.microsoft.com/office/drawing/2014/main" id="{E5E7B1F0-DC7D-4AC4-9E6E-F9885A1C4CEF}"/>
            </a:ext>
          </a:extLst>
        </xdr:cNvPr>
        <xdr:cNvSpPr/>
      </xdr:nvSpPr>
      <xdr:spPr>
        <a:xfrm>
          <a:off x="9305366" y="1616075"/>
          <a:ext cx="770964" cy="3259748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16</xdr:col>
      <xdr:colOff>0</xdr:colOff>
      <xdr:row>9</xdr:row>
      <xdr:rowOff>1306</xdr:rowOff>
    </xdr:from>
    <xdr:to>
      <xdr:col>17</xdr:col>
      <xdr:colOff>0</xdr:colOff>
      <xdr:row>25</xdr:row>
      <xdr:rowOff>177898</xdr:rowOff>
    </xdr:to>
    <xdr:sp macro="" textlink="">
      <xdr:nvSpPr>
        <xdr:cNvPr id="21" name="Retângulo: Cantos Arredondados 20">
          <a:extLst>
            <a:ext uri="{FF2B5EF4-FFF2-40B4-BE49-F238E27FC236}">
              <a16:creationId xmlns:a16="http://schemas.microsoft.com/office/drawing/2014/main" id="{62C4AB25-7C49-416D-8D7D-9295938637DC}"/>
            </a:ext>
          </a:extLst>
        </xdr:cNvPr>
        <xdr:cNvSpPr/>
      </xdr:nvSpPr>
      <xdr:spPr>
        <a:xfrm>
          <a:off x="16300450" y="1626906"/>
          <a:ext cx="806450" cy="3224592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23</xdr:col>
      <xdr:colOff>0</xdr:colOff>
      <xdr:row>8</xdr:row>
      <xdr:rowOff>178433</xdr:rowOff>
    </xdr:from>
    <xdr:to>
      <xdr:col>24</xdr:col>
      <xdr:colOff>0</xdr:colOff>
      <xdr:row>25</xdr:row>
      <xdr:rowOff>187570</xdr:rowOff>
    </xdr:to>
    <xdr:sp macro="" textlink="">
      <xdr:nvSpPr>
        <xdr:cNvPr id="22" name="Retângulo: Cantos Arredondados 21">
          <a:extLst>
            <a:ext uri="{FF2B5EF4-FFF2-40B4-BE49-F238E27FC236}">
              <a16:creationId xmlns:a16="http://schemas.microsoft.com/office/drawing/2014/main" id="{0A0D5402-9F68-49D7-B1CF-C83601F686E8}"/>
            </a:ext>
          </a:extLst>
        </xdr:cNvPr>
        <xdr:cNvSpPr/>
      </xdr:nvSpPr>
      <xdr:spPr>
        <a:xfrm>
          <a:off x="23304500" y="1607183"/>
          <a:ext cx="806450" cy="3253987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30</xdr:col>
      <xdr:colOff>2345</xdr:colOff>
      <xdr:row>9</xdr:row>
      <xdr:rowOff>0</xdr:rowOff>
    </xdr:from>
    <xdr:to>
      <xdr:col>30</xdr:col>
      <xdr:colOff>805142</xdr:colOff>
      <xdr:row>25</xdr:row>
      <xdr:rowOff>175847</xdr:rowOff>
    </xdr:to>
    <xdr:sp macro="" textlink="">
      <xdr:nvSpPr>
        <xdr:cNvPr id="23" name="Retângulo: Cantos Arredondados 22">
          <a:extLst>
            <a:ext uri="{FF2B5EF4-FFF2-40B4-BE49-F238E27FC236}">
              <a16:creationId xmlns:a16="http://schemas.microsoft.com/office/drawing/2014/main" id="{3F8AA57B-E595-4401-AF85-528BB38E2696}"/>
            </a:ext>
          </a:extLst>
        </xdr:cNvPr>
        <xdr:cNvSpPr/>
      </xdr:nvSpPr>
      <xdr:spPr>
        <a:xfrm>
          <a:off x="30310895" y="1625600"/>
          <a:ext cx="802797" cy="3223847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43</xdr:col>
      <xdr:colOff>3174999</xdr:colOff>
      <xdr:row>8</xdr:row>
      <xdr:rowOff>168088</xdr:rowOff>
    </xdr:from>
    <xdr:to>
      <xdr:col>44</xdr:col>
      <xdr:colOff>789902</xdr:colOff>
      <xdr:row>25</xdr:row>
      <xdr:rowOff>175846</xdr:rowOff>
    </xdr:to>
    <xdr:sp macro="" textlink="">
      <xdr:nvSpPr>
        <xdr:cNvPr id="24" name="Retângulo: Cantos Arredondados 23">
          <a:extLst>
            <a:ext uri="{FF2B5EF4-FFF2-40B4-BE49-F238E27FC236}">
              <a16:creationId xmlns:a16="http://schemas.microsoft.com/office/drawing/2014/main" id="{E4FCBC3C-4C69-4315-B57E-FF1310F7F1BE}"/>
            </a:ext>
          </a:extLst>
        </xdr:cNvPr>
        <xdr:cNvSpPr/>
      </xdr:nvSpPr>
      <xdr:spPr>
        <a:xfrm>
          <a:off x="44532549" y="1596838"/>
          <a:ext cx="789903" cy="3252608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37</xdr:col>
      <xdr:colOff>3208</xdr:colOff>
      <xdr:row>8</xdr:row>
      <xdr:rowOff>196849</xdr:rowOff>
    </xdr:from>
    <xdr:to>
      <xdr:col>38</xdr:col>
      <xdr:colOff>0</xdr:colOff>
      <xdr:row>25</xdr:row>
      <xdr:rowOff>184150</xdr:rowOff>
    </xdr:to>
    <xdr:sp macro="" textlink="">
      <xdr:nvSpPr>
        <xdr:cNvPr id="25" name="Retângulo: Cantos Arredondados 24">
          <a:extLst>
            <a:ext uri="{FF2B5EF4-FFF2-40B4-BE49-F238E27FC236}">
              <a16:creationId xmlns:a16="http://schemas.microsoft.com/office/drawing/2014/main" id="{6F23C546-95E3-458B-A11C-540038E53958}"/>
            </a:ext>
          </a:extLst>
        </xdr:cNvPr>
        <xdr:cNvSpPr/>
      </xdr:nvSpPr>
      <xdr:spPr>
        <a:xfrm>
          <a:off x="37315808" y="1625599"/>
          <a:ext cx="803242" cy="3232151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887000</xdr:colOff>
      <xdr:row>1</xdr:row>
      <xdr:rowOff>28410</xdr:rowOff>
    </xdr:from>
    <xdr:to>
      <xdr:col>1</xdr:col>
      <xdr:colOff>1886874</xdr:colOff>
      <xdr:row>4</xdr:row>
      <xdr:rowOff>130806</xdr:rowOff>
    </xdr:to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FBBE161C-2CDB-4377-AFCA-187EC2141EB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1039400" y="123660"/>
          <a:ext cx="999874" cy="6357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15651</xdr:colOff>
      <xdr:row>9</xdr:row>
      <xdr:rowOff>4306</xdr:rowOff>
    </xdr:from>
    <xdr:to>
      <xdr:col>3</xdr:col>
      <xdr:colOff>2689</xdr:colOff>
      <xdr:row>40</xdr:row>
      <xdr:rowOff>10510</xdr:rowOff>
    </xdr:to>
    <xdr:sp macro="" textlink="">
      <xdr:nvSpPr>
        <xdr:cNvPr id="3" name="Retângulo: Cantos Arredondados 2">
          <a:extLst>
            <a:ext uri="{FF2B5EF4-FFF2-40B4-BE49-F238E27FC236}">
              <a16:creationId xmlns:a16="http://schemas.microsoft.com/office/drawing/2014/main" id="{C5DAB328-8099-4653-BE4E-65DF4C0328D8}"/>
            </a:ext>
          </a:extLst>
        </xdr:cNvPr>
        <xdr:cNvSpPr/>
      </xdr:nvSpPr>
      <xdr:spPr>
        <a:xfrm>
          <a:off x="3857401" y="1655306"/>
          <a:ext cx="825238" cy="8121504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15240</xdr:colOff>
      <xdr:row>9</xdr:row>
      <xdr:rowOff>7621</xdr:rowOff>
    </xdr:from>
    <xdr:to>
      <xdr:col>12</xdr:col>
      <xdr:colOff>2278</xdr:colOff>
      <xdr:row>39</xdr:row>
      <xdr:rowOff>251461</xdr:rowOff>
    </xdr:to>
    <xdr:sp macro="" textlink="">
      <xdr:nvSpPr>
        <xdr:cNvPr id="5" name="Retângulo: Cantos Arredondados 4">
          <a:extLst>
            <a:ext uri="{FF2B5EF4-FFF2-40B4-BE49-F238E27FC236}">
              <a16:creationId xmlns:a16="http://schemas.microsoft.com/office/drawing/2014/main" id="{C8E62697-0A0B-48B1-8BE3-4AB7903B666A}"/>
            </a:ext>
          </a:extLst>
        </xdr:cNvPr>
        <xdr:cNvSpPr/>
      </xdr:nvSpPr>
      <xdr:spPr>
        <a:xfrm>
          <a:off x="15864840" y="1658621"/>
          <a:ext cx="825238" cy="8092440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1632217</xdr:colOff>
      <xdr:row>1</xdr:row>
      <xdr:rowOff>86013</xdr:rowOff>
    </xdr:from>
    <xdr:to>
      <xdr:col>1</xdr:col>
      <xdr:colOff>2759437</xdr:colOff>
      <xdr:row>4</xdr:row>
      <xdr:rowOff>94029</xdr:rowOff>
    </xdr:to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5F4DB6F6-FC0D-472A-B55D-8AF573F5DBC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1727467" y="130463"/>
          <a:ext cx="1127220" cy="580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1259248</xdr:colOff>
      <xdr:row>1</xdr:row>
      <xdr:rowOff>82838</xdr:rowOff>
    </xdr:from>
    <xdr:to>
      <xdr:col>1</xdr:col>
      <xdr:colOff>2382023</xdr:colOff>
      <xdr:row>4</xdr:row>
      <xdr:rowOff>99654</xdr:rowOff>
    </xdr:to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A65BE2DA-F998-438C-8B3F-DC40CB6C49C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1329098" y="127288"/>
          <a:ext cx="1122775" cy="586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45473</xdr:colOff>
      <xdr:row>40</xdr:row>
      <xdr:rowOff>0</xdr:rowOff>
    </xdr:from>
    <xdr:to>
      <xdr:col>26</xdr:col>
      <xdr:colOff>28010</xdr:colOff>
      <xdr:row>52</xdr:row>
      <xdr:rowOff>76538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6AC58BD-328D-49CE-BF77-5E3BBF15A2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616310</xdr:colOff>
      <xdr:row>1</xdr:row>
      <xdr:rowOff>74107</xdr:rowOff>
    </xdr:from>
    <xdr:to>
      <xdr:col>1</xdr:col>
      <xdr:colOff>1736228</xdr:colOff>
      <xdr:row>4</xdr:row>
      <xdr:rowOff>55602</xdr:rowOff>
    </xdr:to>
    <xdr:pic>
      <xdr:nvPicPr>
        <xdr:cNvPr id="3" name="Imagem 2" descr="ISA CTEEP – Companhia de Transmissão de Energia Elétrica Paulista">
          <a:extLst>
            <a:ext uri="{FF2B5EF4-FFF2-40B4-BE49-F238E27FC236}">
              <a16:creationId xmlns:a16="http://schemas.microsoft.com/office/drawing/2014/main" id="{95F6001D-CC08-4006-9CC2-263030D3982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686160" y="118557"/>
          <a:ext cx="1119918" cy="561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73086</xdr:colOff>
      <xdr:row>1</xdr:row>
      <xdr:rowOff>103690</xdr:rowOff>
    </xdr:from>
    <xdr:to>
      <xdr:col>1</xdr:col>
      <xdr:colOff>1085850</xdr:colOff>
      <xdr:row>4</xdr:row>
      <xdr:rowOff>46661</xdr:rowOff>
    </xdr:to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E2DFD849-DA90-442C-AE62-C39EF2A7D44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168336" y="148140"/>
          <a:ext cx="1012764" cy="524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145662</xdr:colOff>
      <xdr:row>1</xdr:row>
      <xdr:rowOff>10046</xdr:rowOff>
    </xdr:from>
    <xdr:to>
      <xdr:col>2</xdr:col>
      <xdr:colOff>2864</xdr:colOff>
      <xdr:row>4</xdr:row>
      <xdr:rowOff>76072</xdr:rowOff>
    </xdr:to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C07A0466-DB43-44BD-833F-C6BDDACC68A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215512" y="54496"/>
          <a:ext cx="1127202" cy="637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zserv\Planejamento%20Financeiro\A-Eletrobr&#225;s\Auxiliares\A-Banco%20de%20Dados\Ban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"/>
      <sheetName val="Índice"/>
      <sheetName val="Consumidores"/>
      <sheetName val="Forfait"/>
      <sheetName val="Venda-MWh"/>
      <sheetName val="Outros"/>
      <sheetName val="Compra-Mwh"/>
      <sheetName val="Compra-R$"/>
      <sheetName val="Fatur. Bruto-Comercial"/>
      <sheetName val="T I P"/>
      <sheetName val="ICMS Fat."/>
      <sheetName val="Importe-Comercial"/>
      <sheetName val="Importe-Contábil"/>
      <sheetName val="ICMS Contábil"/>
      <sheetName val="Importe+ICMS"/>
      <sheetName val="Tarifa Comercial"/>
      <sheetName val="Tarifa Contabilidade"/>
      <sheetName val="Arrec. Bruta"/>
      <sheetName val="ICMS  Arrec."/>
      <sheetName val="Arrec.Líquida"/>
      <sheetName val="Pessoal"/>
      <sheetName val="Mercado"/>
      <sheetName val=" PIB Brasil ( R$ de 1996 )"/>
      <sheetName val="FORMULÁRIO"/>
      <sheetName val="tarifas abertas internet"/>
      <sheetName val="BM&amp;F"/>
      <sheetName val="Plan1"/>
      <sheetName val="PAGAMENTO"/>
      <sheetName val="Suporte"/>
      <sheetName val="2000"/>
      <sheetName val="Banco"/>
      <sheetName val="Balanço"/>
      <sheetName val="INDIECO1"/>
      <sheetName val="ASSUM"/>
      <sheetName val="Sist.Transm.Dist.Glob. "/>
      <sheetName val="Spot"/>
      <sheetName val="Taxes"/>
      <sheetName val="RESUMO"/>
      <sheetName val="Dados2"/>
      <sheetName val="LISTAS"/>
      <sheetName val="Fatur__Bruto-Comercial"/>
      <sheetName val="T_I_P"/>
      <sheetName val="ICMS_Fat_"/>
      <sheetName val="ICMS_Contábil"/>
      <sheetName val="Tarifa_Comercial"/>
      <sheetName val="Tarifa_Contabilidade"/>
      <sheetName val="Arrec__Bruta"/>
      <sheetName val="ICMS__Arrec_"/>
      <sheetName val="Arrec_Líquida"/>
      <sheetName val="_PIB_Brasil_(_R$_de_1996_)"/>
      <sheetName val="Base FIN-NNG-PRE"/>
      <sheetName val="Base O&amp;M"/>
      <sheetName val="DRE"/>
      <sheetName val="Lead"/>
      <sheetName val="Comparativos - Abr-02"/>
      <sheetName val="Comparativos _ Abr_02"/>
      <sheetName val="Comparativos - Fev-02"/>
      <sheetName val="Comparativos _ Fev_02"/>
      <sheetName val="Comparativos - Jan-02"/>
      <sheetName val="Comparativos _ Jan_02"/>
      <sheetName val="Comparativos - Mar-02"/>
      <sheetName val="Comparativos _ Mar_02"/>
      <sheetName val="Comentários Jan-02 "/>
      <sheetName val="Comentários Jan_02 "/>
      <sheetName val="Metalúrgica"/>
      <sheetName val="SETTINGS"/>
      <sheetName val="TermoPE"/>
      <sheetName val="DRE e FLUXO CAIXA"/>
      <sheetName val="Índices"/>
      <sheetName val="Tabela aux."/>
      <sheetName val="Dados"/>
      <sheetName val="ce"/>
      <sheetName val="CECO"/>
      <sheetName val="TESTE"/>
      <sheetName val="DEBE"/>
      <sheetName val="EOFI"/>
      <sheetName val="Validacao_Dados"/>
      <sheetName val="Consol. Energia Ger"/>
      <sheetName val="DRE_Cemar_Orçam"/>
      <sheetName val="  "/>
      <sheetName val="AA-10(Op.63)"/>
      <sheetName val="Inventário PA"/>
      <sheetName val="Aquisição"/>
      <sheetName val="ABRIL 2000"/>
      <sheetName val="FF3"/>
      <sheetName val="Apoio"/>
      <sheetName val="Classificação"/>
      <sheetName val="OTR.CRED."/>
      <sheetName val="tarifas_abertas_internet"/>
      <sheetName val="Sist_Transm_Dist_Glob__"/>
      <sheetName val="Base_Calc"/>
      <sheetName val="Base_Dados"/>
      <sheetName val="Taxas"/>
      <sheetName val="Fatur__Bruto-Comercial1"/>
      <sheetName val="T_I_P1"/>
      <sheetName val="ICMS_Fat_1"/>
      <sheetName val="ICMS_Contábil1"/>
      <sheetName val="Tarifa_Comercial1"/>
      <sheetName val="Tarifa_Contabilidade1"/>
      <sheetName val="Arrec__Bruta1"/>
      <sheetName val="ICMS__Arrec_1"/>
      <sheetName val="Arrec_Líquida1"/>
      <sheetName val="_PIB_Brasil_(_R$_de_1996_)1"/>
      <sheetName val="tarifas_abertas_internet1"/>
      <sheetName val="Sist_Transm_Dist_Glob__1"/>
      <sheetName val="Plan1 (2)"/>
      <sheetName val="AUXILIAR"/>
      <sheetName val="Cursos"/>
      <sheetName val="Base_FIN-NNG-PRE"/>
      <sheetName val="Base_O&amp;M"/>
      <sheetName val="DRE_e_FLUXO_CAIXA"/>
      <sheetName val="Tabela_aux_"/>
      <sheetName val="Comparativos_-_Abr-02"/>
      <sheetName val="Comparativos___Abr_02"/>
      <sheetName val="Comparativos_-_Fev-02"/>
      <sheetName val="Comparativos___Fev_02"/>
      <sheetName val="Comparativos_-_Jan-02"/>
      <sheetName val="Comparativos___Jan_02"/>
      <sheetName val="Comparativos_-_Mar-02"/>
      <sheetName val="Comparativos___Mar_02"/>
      <sheetName val="Comentários_Jan-02_"/>
      <sheetName val="Comentários_Jan_02_"/>
      <sheetName val="Consol__Energia_Ger"/>
      <sheetName val="ABRIL_2000"/>
      <sheetName val="__"/>
      <sheetName val="AA-10(Op_63)"/>
      <sheetName val="Inventário_PA"/>
      <sheetName val="BASE RATEIO DIRETORIA"/>
      <sheetName val="Validação de Dados"/>
      <sheetName val="AVC Garabi II Set18"/>
      <sheetName val="Listas e Tabelas"/>
      <sheetName val="Siglas e Legendas"/>
      <sheetName val="IREM"/>
      <sheetName val="Plan2"/>
      <sheetName val="Plan3"/>
      <sheetName val="CVA_Projetada12meses"/>
      <sheetName val="CUSTOS"/>
      <sheetName val="Tabela_valores_módulos"/>
      <sheetName val="Fatur__Bruto-Comercial2"/>
      <sheetName val="T_I_P2"/>
      <sheetName val="ICMS_Fat_2"/>
      <sheetName val="ICMS_Contábil2"/>
      <sheetName val="Tarifa_Comercial2"/>
      <sheetName val="Tarifa_Contabilidade2"/>
      <sheetName val="Arrec__Bruta2"/>
      <sheetName val="ICMS__Arrec_2"/>
      <sheetName val="Arrec_Líquida2"/>
      <sheetName val="_PIB_Brasil_(_R$_de_1996_)2"/>
      <sheetName val="tarifas_abertas_internet2"/>
      <sheetName val="Sist_Transm_Dist_Glob__2"/>
      <sheetName val="Base_FIN-NNG-PRE1"/>
      <sheetName val="Base_O&amp;M1"/>
      <sheetName val="DRE_e_FLUXO_CAIXA1"/>
      <sheetName val="Tabela_aux_1"/>
      <sheetName val="Comparativos_-_Abr-021"/>
      <sheetName val="Comparativos___Abr_021"/>
      <sheetName val="Comparativos_-_Fev-021"/>
      <sheetName val="Comparativos___Fev_021"/>
      <sheetName val="Comparativos_-_Jan-021"/>
      <sheetName val="Comparativos___Jan_021"/>
      <sheetName val="Comparativos_-_Mar-021"/>
      <sheetName val="Comparativos___Mar_021"/>
      <sheetName val="Comentários_Jan-02_1"/>
      <sheetName val="Comentários_Jan_02_1"/>
      <sheetName val="Consol__Energia_Ger1"/>
      <sheetName val="ABRIL_20001"/>
      <sheetName val="__1"/>
      <sheetName val="AA-10(Op_63)1"/>
      <sheetName val="Inventário_PA1"/>
      <sheetName val="OTR_CRED_"/>
      <sheetName val="BASE_RATEIO_DIRETORIA"/>
      <sheetName val="Validação_de_Dados"/>
      <sheetName val="Plan1_(2)"/>
      <sheetName val="AVC_Garabi_II_Set18"/>
      <sheetName val="Listas_e_Tabelas"/>
      <sheetName val="Siglas_e_Legendas"/>
      <sheetName val="Receivables"/>
      <sheetName val="Cash"/>
      <sheetName val="Avaliação"/>
      <sheetName val="#REF"/>
      <sheetName val="CSCCincSKR"/>
      <sheetName val="Tarifas_de_Fornecimento"/>
      <sheetName val="Tarifas_de_Suprimento"/>
      <sheetName val="DadosImportar"/>
      <sheetName val="DadosImportadosSamp"/>
      <sheetName val="Críticas"/>
      <sheetName val="DePara"/>
      <sheetName val="RTOS_APOIO"/>
      <sheetName val="apoio_data"/>
      <sheetName val="APOIO_LISTA"/>
      <sheetName val="RECEITAS_DE_TARIFAS"/>
      <sheetName val="SUBSIDIOS_CDE_TARIFAS"/>
      <sheetName val="Definições_Consolidada"/>
      <sheetName val="Fatur__Bruto-Comercial3"/>
      <sheetName val="T_I_P3"/>
      <sheetName val="ICMS_Fat_3"/>
      <sheetName val="ICMS_Contábil3"/>
      <sheetName val="Tarifa_Comercial3"/>
      <sheetName val="Tarifa_Contabilidade3"/>
      <sheetName val="Arrec__Bruta3"/>
      <sheetName val="ICMS__Arrec_3"/>
      <sheetName val="Arrec_Líquida3"/>
      <sheetName val="_PIB_Brasil_(_R$_de_1996_)3"/>
      <sheetName val="tarifas_abertas_internet3"/>
      <sheetName val="Sist_Transm_Dist_Glob__3"/>
      <sheetName val="Comparativos_-_Abr-022"/>
      <sheetName val="Comparativos___Abr_022"/>
      <sheetName val="Comparativos_-_Fev-022"/>
      <sheetName val="Comparativos___Fev_022"/>
      <sheetName val="Comparativos_-_Jan-022"/>
      <sheetName val="Comparativos___Jan_022"/>
      <sheetName val="Comparativos_-_Mar-022"/>
      <sheetName val="Comparativos___Mar_022"/>
      <sheetName val="Comentários_Jan-02_2"/>
      <sheetName val="Comentários_Jan_02_2"/>
      <sheetName val="DRE_e_FLUXO_CAIXA2"/>
      <sheetName val="Tabela_aux_2"/>
      <sheetName val="Base_FIN-NNG-PRE2"/>
      <sheetName val="Base_O&amp;M2"/>
      <sheetName val="Consol__Energia_Ger2"/>
      <sheetName val="Plan1_(2)1"/>
      <sheetName val="__2"/>
      <sheetName val="AA-10(Op_63)2"/>
      <sheetName val="Inventário_PA2"/>
      <sheetName val="ABRIL_20002"/>
      <sheetName val="OTR_CRED_1"/>
      <sheetName val="BASE_RATEIO_DIRETORIA1"/>
      <sheetName val="Validação_de_Dados1"/>
      <sheetName val="AVC_Garabi_II_Set181"/>
      <sheetName val="Listas_e_Tabelas1"/>
      <sheetName val="Siglas_e_Legendas1"/>
      <sheetName val="OCRE"/>
      <sheetName val="MENSAL"/>
      <sheetName val="FX_RES"/>
      <sheetName val="TENSÃO"/>
      <sheetName val="VALIDADOR"/>
      <sheetName val="1996"/>
      <sheetName val="Projeção Receita"/>
      <sheetName val="Simulação Mensal"/>
      <sheetName val="Cotação Areva SE's 2008"/>
      <sheetName val="Planilha1"/>
      <sheetName val="Drivers IAR 1 a 4 (3)"/>
      <sheetName val="Drivers IAR 1 a 4 (2)"/>
      <sheetName val="Drivers IAR 1 a 4"/>
      <sheetName val="Drivers IAR Global"/>
      <sheetName val="IAR Cepisa"/>
      <sheetName val="IAR Historico"/>
      <sheetName val="Simulação Anual"/>
      <sheetName val="PDD CNR"/>
      <sheetName val="Projeção CNR"/>
      <sheetName val="Dívida Serviço Publico (2)"/>
      <sheetName val="Dívida Serviço Publico"/>
      <sheetName val="CR CEPISA"/>
      <sheetName val="Planilha3"/>
      <sheetName val="Drivers 2"/>
      <sheetName val="Distribuidoras (2)"/>
      <sheetName val="Distribuidoras"/>
      <sheetName val="Plan7"/>
      <sheetName val="Evolução 2014 2015 2016"/>
      <sheetName val="IAR Longo Prazo Desafio"/>
      <sheetName val="IAR Longo Prazo Meta"/>
      <sheetName val="Drivers Novo"/>
      <sheetName val="Drivers Antigo"/>
      <sheetName val="Drivers"/>
      <sheetName val="Simuladores Desafio 45"/>
      <sheetName val="Simuladores Atual Plus"/>
      <sheetName val="Tarifas"/>
      <sheetName val="Arrecadação CNR Desafio"/>
      <sheetName val="Arrecadação CNR"/>
      <sheetName val="Evolução desde 2012 Desafio"/>
      <sheetName val="Gráficos"/>
      <sheetName val="Evolução 2014 2015 2016 Des"/>
      <sheetName val="Evolução 2014 2015 2016 Haiama"/>
      <sheetName val="Evolução 2014 2015 2016 Beto"/>
      <sheetName val="Evolução Anual"/>
      <sheetName val="Contas Aberto Com CNR"/>
      <sheetName val="Demais distribuidoras (2)"/>
      <sheetName val="Cemar x Celpa (2)"/>
      <sheetName val="Cemar x Celpa"/>
      <sheetName val="Cemar Liquido de PDD"/>
      <sheetName val="Demais distribuidoras"/>
      <sheetName val="Contas Comercial Com CNR Perdas"/>
      <sheetName val="Contas Comercial Com CNR"/>
      <sheetName val="Build Up_Celpa_Set"/>
      <sheetName val="Build Up_frentes_Comaprativo"/>
      <sheetName val="Mercado_Receita"/>
      <sheetName val="Cotação_Areva_SE's_2008"/>
      <sheetName val="Fatur__Bruto-Comercial4"/>
      <sheetName val="T_I_P4"/>
      <sheetName val="ICMS_Fat_4"/>
      <sheetName val="ICMS_Contábil4"/>
      <sheetName val="Tarifa_Comercial4"/>
      <sheetName val="Tarifa_Contabilidade4"/>
      <sheetName val="Arrec__Bruta4"/>
      <sheetName val="ICMS__Arrec_4"/>
      <sheetName val="Arrec_Líquida4"/>
      <sheetName val="_PIB_Brasil_(_R$_de_1996_)4"/>
      <sheetName val="tarifas_abertas_internet4"/>
      <sheetName val="Sist_Transm_Dist_Glob__4"/>
      <sheetName val="Base_FIN-NNG-PRE3"/>
      <sheetName val="Base_O&amp;M3"/>
      <sheetName val="DRE_e_FLUXO_CAIXA3"/>
      <sheetName val="Tabela_aux_3"/>
      <sheetName val="Comparativos_-_Abr-023"/>
      <sheetName val="Comparativos___Abr_023"/>
      <sheetName val="Comparativos_-_Fev-023"/>
      <sheetName val="Comparativos___Fev_023"/>
      <sheetName val="Comparativos_-_Jan-023"/>
      <sheetName val="Comparativos___Jan_023"/>
      <sheetName val="Comparativos_-_Mar-023"/>
      <sheetName val="Comparativos___Mar_023"/>
      <sheetName val="Comentários_Jan-02_3"/>
      <sheetName val="Comentários_Jan_02_3"/>
      <sheetName val="Consol__Energia_Ger3"/>
      <sheetName val="__3"/>
      <sheetName val="AA-10(Op_63)3"/>
      <sheetName val="Inventário_PA3"/>
      <sheetName val="ABRIL_20003"/>
      <sheetName val="OTR_CRED_2"/>
      <sheetName val="Plan1_(2)2"/>
      <sheetName val="BASE_RATEIO_DIRETORIA2"/>
      <sheetName val="Validação_de_Dados2"/>
      <sheetName val="AVC_Garabi_II_Set182"/>
      <sheetName val="Listas_e_Tabelas2"/>
      <sheetName val="Siglas_e_Legendas2"/>
      <sheetName val="GASTOS LE2000"/>
      <sheetName val="SELIC"/>
      <sheetName val="Balancete"/>
      <sheetName val="Referência Macro"/>
      <sheetName val="FATORES"/>
      <sheetName val="Base Geral"/>
      <sheetName val="Planilha2"/>
      <sheetName val="DIN_19"/>
      <sheetName val="DIN_18"/>
      <sheetName val="DIN_OBZ"/>
      <sheetName val="Centro de Custo"/>
      <sheetName val="Painel"/>
      <sheetName val="DRE (Projetado)"/>
      <sheetName val="DRE_19"/>
      <sheetName val="DRE_18"/>
      <sheetName val="DRE_OBZ"/>
      <sheetName val="OP_COMP"/>
      <sheetName val="OP_19"/>
      <sheetName val="OP_18"/>
      <sheetName val="OP_OBZ"/>
      <sheetName val="Balanco"/>
      <sheetName val="Cash-flow"/>
      <sheetName val="BD_Tkt_18"/>
      <sheetName val="BD_Tkt_19"/>
      <sheetName val="BD_Saldo_18"/>
      <sheetName val="BD_Saldo_19"/>
      <sheetName val="Form09"/>
      <sheetName val="0_&lt;_VCM_&lt;_1_350"/>
      <sheetName val="BancoSegment"/>
      <sheetName val="CÁLCULO_GRÁFICO"/>
      <sheetName val="Dados_mensais"/>
      <sheetName val="DRA"/>
      <sheetName val="DRP"/>
      <sheetName val="FEV99"/>
      <sheetName val="Critérios"/>
      <sheetName val="RDEG fev 07"/>
      <sheetName val="PROCV"/>
      <sheetName val="Natureza"/>
      <sheetName val="Conta"/>
      <sheetName val="TD"/>
      <sheetName val="Base"/>
      <sheetName val="Planilha4"/>
      <sheetName val="Razão Contábil"/>
      <sheetName val="Inputs_Unidades_Geradoras"/>
      <sheetName val="Real Mensal"/>
      <sheetName val="Sispec99"/>
      <sheetName val="Tabelas"/>
      <sheetName val="Gráfico"/>
      <sheetName val="D.DRE_Acomp"/>
      <sheetName val="Classes"/>
      <sheetName val="Base - Não apagar"/>
      <sheetName val="Column Test-S2"/>
      <sheetName val="Base de Cálculo "/>
      <sheetName val="GoEight"/>
      <sheetName val="GrFour"/>
      <sheetName val="Calc"/>
      <sheetName val="MOne"/>
      <sheetName val="MTwo"/>
      <sheetName val="KOne"/>
      <sheetName val="GoSeven"/>
      <sheetName val="GrThree"/>
      <sheetName val="HTwo"/>
      <sheetName val="JOne"/>
      <sheetName val="JTwo"/>
      <sheetName val="HOne"/>
      <sheetName val="dTxDep"/>
      <sheetName val="Bancos"/>
      <sheetName val="Margem Carteiras"/>
      <sheetName val="Result Ind Carteiras"/>
      <sheetName val="Result Ind Resumido"/>
      <sheetName val="Módulo1"/>
      <sheetName val="Módulo2"/>
      <sheetName val="Módulo3"/>
      <sheetName val="Cayman (USD)_2019 and 2020"/>
      <sheetName val="P&amp;L_EBITDA"/>
      <sheetName val="Razão"/>
      <sheetName val="Resumen"/>
      <sheetName val="GASTOS_LE2000"/>
      <sheetName val="Referência_Macro"/>
      <sheetName val="Base_-_Não_apagar"/>
      <sheetName val="Column_Test-S2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 refreshError="1"/>
      <sheetData sheetId="361" refreshError="1"/>
      <sheetData sheetId="362"/>
      <sheetData sheetId="363"/>
      <sheetData sheetId="364"/>
      <sheetData sheetId="365"/>
      <sheetData sheetId="366"/>
      <sheetData sheetId="367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/>
      <sheetData sheetId="393"/>
      <sheetData sheetId="394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/>
      <sheetData sheetId="403"/>
      <sheetData sheetId="404"/>
      <sheetData sheetId="405"/>
      <sheetData sheetId="406" refreshError="1"/>
    </sheetDataSet>
  </externalBook>
</externalLink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AB970-1E67-4116-A3D6-CB56988ABC19}">
  <sheetPr>
    <tabColor rgb="FF00B0F0"/>
  </sheetPr>
  <dimension ref="A1:Y38"/>
  <sheetViews>
    <sheetView showGridLines="0" zoomScale="70" zoomScaleNormal="70" workbookViewId="0">
      <selection sqref="A1:XFD1048576"/>
    </sheetView>
  </sheetViews>
  <sheetFormatPr defaultColWidth="0" defaultRowHeight="0" customHeight="1" zeroHeight="1" x14ac:dyDescent="0.35"/>
  <cols>
    <col min="1" max="1" width="2" style="1" customWidth="1"/>
    <col min="2" max="2" width="53.1796875" style="1" customWidth="1"/>
    <col min="3" max="5" width="12.81640625" style="1" customWidth="1"/>
    <col min="6" max="6" width="6.81640625" style="1" bestFit="1" customWidth="1"/>
    <col min="7" max="8" width="11.36328125" style="1" customWidth="1"/>
    <col min="9" max="9" width="12.453125" style="1" customWidth="1"/>
    <col min="10" max="10" width="3.1796875" style="1" customWidth="1"/>
    <col min="11" max="11" width="56.81640625" style="1" customWidth="1"/>
    <col min="12" max="12" width="10.81640625" style="1" customWidth="1"/>
    <col min="13" max="13" width="14.453125" style="1" bestFit="1" customWidth="1"/>
    <col min="14" max="14" width="10.81640625" style="1" customWidth="1"/>
    <col min="15" max="15" width="5.08984375" style="1" customWidth="1"/>
    <col min="16" max="16" width="10.81640625" style="2" customWidth="1"/>
    <col min="17" max="19" width="8.81640625" style="1" customWidth="1"/>
    <col min="20" max="25" width="0" style="1" hidden="1" customWidth="1"/>
    <col min="26" max="16384" width="8.81640625" style="1" hidden="1"/>
  </cols>
  <sheetData>
    <row r="1" spans="1:18" ht="3.5" customHeight="1" thickBot="1" x14ac:dyDescent="0.4"/>
    <row r="2" spans="1:18" s="9" customFormat="1" ht="15.5" x14ac:dyDescent="0.35">
      <c r="A2" s="3"/>
      <c r="B2" s="4"/>
      <c r="C2" s="5"/>
      <c r="D2" s="5"/>
      <c r="E2" s="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8" s="9" customFormat="1" ht="15.5" x14ac:dyDescent="0.35">
      <c r="A3" s="3"/>
      <c r="B3" s="10"/>
      <c r="C3" s="11" t="s">
        <v>0</v>
      </c>
      <c r="D3" s="12">
        <v>45382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3"/>
    </row>
    <row r="4" spans="1:18" s="9" customFormat="1" ht="15.5" x14ac:dyDescent="0.35">
      <c r="A4" s="3"/>
      <c r="B4" s="10"/>
      <c r="C4" s="11" t="s">
        <v>1</v>
      </c>
      <c r="D4" s="14" t="s">
        <v>360</v>
      </c>
      <c r="E4" s="15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3"/>
    </row>
    <row r="5" spans="1:18" s="9" customFormat="1" ht="16" thickBot="1" x14ac:dyDescent="0.4">
      <c r="A5" s="3"/>
      <c r="B5" s="16"/>
      <c r="C5" s="17"/>
      <c r="D5" s="17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18" ht="15.5" x14ac:dyDescent="0.35">
      <c r="I6" s="20"/>
      <c r="K6" s="402" t="s">
        <v>2</v>
      </c>
      <c r="L6" s="402"/>
      <c r="M6" s="402"/>
      <c r="N6" s="402"/>
      <c r="O6" s="402"/>
      <c r="P6" s="402"/>
    </row>
    <row r="7" spans="1:18" ht="15" customHeight="1" x14ac:dyDescent="0.35">
      <c r="B7" s="21" t="s">
        <v>3</v>
      </c>
      <c r="C7" s="22"/>
      <c r="D7" s="22"/>
      <c r="E7" s="22"/>
      <c r="F7" s="22"/>
      <c r="G7" s="22"/>
      <c r="H7" s="22"/>
      <c r="I7" s="23"/>
      <c r="J7" s="22"/>
      <c r="K7" s="21"/>
      <c r="L7" s="22"/>
      <c r="M7" s="22"/>
      <c r="N7" s="22"/>
      <c r="O7" s="22"/>
      <c r="P7" s="24"/>
      <c r="Q7" s="22"/>
    </row>
    <row r="8" spans="1:18" ht="15" customHeight="1" thickBot="1" x14ac:dyDescent="0.4">
      <c r="I8" s="25"/>
    </row>
    <row r="9" spans="1:18" ht="20.399999999999999" customHeight="1" thickBot="1" x14ac:dyDescent="0.4">
      <c r="B9" s="26" t="s">
        <v>4</v>
      </c>
      <c r="C9" s="403" t="s">
        <v>5</v>
      </c>
      <c r="D9" s="404"/>
      <c r="E9" s="404"/>
      <c r="H9" s="29"/>
      <c r="I9" s="25"/>
      <c r="K9" s="26" t="str">
        <f t="shared" ref="K9:K35" si="0">B9</f>
        <v xml:space="preserve">Receita Operacional </v>
      </c>
      <c r="L9" s="30" t="s">
        <v>5</v>
      </c>
      <c r="M9" s="31"/>
      <c r="N9" s="31"/>
    </row>
    <row r="10" spans="1:18" ht="16" thickBot="1" x14ac:dyDescent="0.4">
      <c r="B10" s="32" t="s">
        <v>6</v>
      </c>
      <c r="C10" s="28" t="s">
        <v>360</v>
      </c>
      <c r="D10" s="33" t="s">
        <v>361</v>
      </c>
      <c r="E10" s="28" t="s">
        <v>7</v>
      </c>
      <c r="G10" s="28" t="s">
        <v>8</v>
      </c>
      <c r="H10" s="28" t="s">
        <v>9</v>
      </c>
      <c r="I10" s="25"/>
      <c r="K10" s="32" t="str">
        <f t="shared" si="0"/>
        <v xml:space="preserve"> (R$ Milhões) </v>
      </c>
      <c r="L10" s="28" t="s">
        <v>360</v>
      </c>
      <c r="M10" s="33" t="s">
        <v>357</v>
      </c>
      <c r="N10" s="28" t="s">
        <v>7</v>
      </c>
      <c r="P10" s="33" t="s">
        <v>9</v>
      </c>
    </row>
    <row r="11" spans="1:18" ht="18" customHeight="1" thickBot="1" x14ac:dyDescent="0.4">
      <c r="B11" s="34" t="s">
        <v>10</v>
      </c>
      <c r="C11" s="35">
        <f>SUM(C12:C13,C16,C19,C22,C25,C29,C30)</f>
        <v>1271.0206894621697</v>
      </c>
      <c r="D11" s="36">
        <f>SUM(D12:D13,D16,D19,D22,D25,D29,D30)</f>
        <v>1021.6162807473885</v>
      </c>
      <c r="E11" s="37">
        <f t="shared" ref="E11:E37" si="1">IF(OR(AND(D11&gt;0,C11&lt;0),AND(D11&lt;0,C11&gt;0)),"n.a",IFERROR(C11/D11-1,"N.A."))</f>
        <v>0.24412728478869128</v>
      </c>
      <c r="G11" s="37">
        <f t="shared" ref="G11:G34" si="2">C11/$C$32</f>
        <v>0.99215721658255462</v>
      </c>
      <c r="H11" s="36">
        <f t="shared" ref="H11:H31" si="3">C11-D11</f>
        <v>249.4044087147812</v>
      </c>
      <c r="I11" s="25"/>
      <c r="K11" s="34" t="str">
        <f t="shared" si="0"/>
        <v xml:space="preserve">Receita de Uso da Rede Elétrica </v>
      </c>
      <c r="L11" s="35">
        <v>1271.0206894621697</v>
      </c>
      <c r="M11" s="36">
        <v>1257.9085843405933</v>
      </c>
      <c r="N11" s="37">
        <f>IFERROR(L11/M11-1,"N.A.")</f>
        <v>1.0423734510445204E-2</v>
      </c>
      <c r="P11" s="36">
        <f t="shared" ref="P11:P37" si="4">L11-M11</f>
        <v>13.112105121576406</v>
      </c>
    </row>
    <row r="12" spans="1:18" ht="18" customHeight="1" thickBot="1" x14ac:dyDescent="0.4">
      <c r="B12" s="38" t="s">
        <v>11</v>
      </c>
      <c r="C12" s="39">
        <v>646.23039560999996</v>
      </c>
      <c r="D12" s="39">
        <v>418.46165023272425</v>
      </c>
      <c r="E12" s="40">
        <f t="shared" si="1"/>
        <v>0.54430016526150937</v>
      </c>
      <c r="G12" s="40">
        <f t="shared" si="2"/>
        <v>0.50444666707256147</v>
      </c>
      <c r="H12" s="39">
        <f t="shared" si="3"/>
        <v>227.76874537727571</v>
      </c>
      <c r="I12" s="25"/>
      <c r="K12" s="38" t="str">
        <f t="shared" si="0"/>
        <v xml:space="preserve">RBSE </v>
      </c>
      <c r="L12" s="39">
        <v>646.23039560999996</v>
      </c>
      <c r="M12" s="39">
        <v>646.23039560999996</v>
      </c>
      <c r="N12" s="40">
        <f t="shared" ref="N12:N19" si="5">IFERROR(L12/M12-1,"N.A.")</f>
        <v>0</v>
      </c>
      <c r="P12" s="39">
        <f t="shared" si="4"/>
        <v>0</v>
      </c>
    </row>
    <row r="13" spans="1:18" ht="18" customHeight="1" x14ac:dyDescent="0.35">
      <c r="B13" s="41" t="s">
        <v>12</v>
      </c>
      <c r="C13" s="42">
        <f>SUM(C14:C15)</f>
        <v>235.18931739550999</v>
      </c>
      <c r="D13" s="42">
        <f>SUM(D14:D15)</f>
        <v>229.50290211692092</v>
      </c>
      <c r="E13" s="43">
        <f t="shared" si="1"/>
        <v>2.4777095305279051E-2</v>
      </c>
      <c r="G13" s="43">
        <f t="shared" si="2"/>
        <v>0.18358849737986535</v>
      </c>
      <c r="H13" s="42">
        <f t="shared" si="3"/>
        <v>5.6864152785890667</v>
      </c>
      <c r="I13" s="25"/>
      <c r="K13" s="41" t="str">
        <f t="shared" si="0"/>
        <v xml:space="preserve">Contrato 059 </v>
      </c>
      <c r="L13" s="42">
        <v>235.18931739550999</v>
      </c>
      <c r="M13" s="42">
        <v>235.18931739550999</v>
      </c>
      <c r="N13" s="43">
        <f t="shared" si="5"/>
        <v>0</v>
      </c>
      <c r="P13" s="42">
        <f t="shared" si="4"/>
        <v>0</v>
      </c>
    </row>
    <row r="14" spans="1:18" s="44" customFormat="1" ht="18" customHeight="1" x14ac:dyDescent="0.35">
      <c r="B14" s="45" t="s">
        <v>13</v>
      </c>
      <c r="C14" s="46">
        <v>0</v>
      </c>
      <c r="D14" s="47">
        <v>0</v>
      </c>
      <c r="E14" s="48" t="str">
        <f t="shared" si="1"/>
        <v>N.A.</v>
      </c>
      <c r="G14" s="48">
        <f t="shared" si="2"/>
        <v>0</v>
      </c>
      <c r="H14" s="46">
        <f t="shared" si="3"/>
        <v>0</v>
      </c>
      <c r="I14" s="25"/>
      <c r="J14" s="1"/>
      <c r="K14" s="45" t="str">
        <f t="shared" si="0"/>
        <v xml:space="preserve"> CAAE </v>
      </c>
      <c r="L14" s="46">
        <v>0</v>
      </c>
      <c r="M14" s="47">
        <v>0</v>
      </c>
      <c r="N14" s="48" t="str">
        <f t="shared" si="5"/>
        <v>N.A.</v>
      </c>
      <c r="O14" s="1"/>
      <c r="P14" s="47">
        <f t="shared" si="4"/>
        <v>0</v>
      </c>
      <c r="Q14" s="1"/>
      <c r="R14" s="1"/>
    </row>
    <row r="15" spans="1:18" s="44" customFormat="1" ht="18" customHeight="1" thickBot="1" x14ac:dyDescent="0.4">
      <c r="B15" s="45" t="s">
        <v>14</v>
      </c>
      <c r="C15" s="46">
        <v>235.18931739550999</v>
      </c>
      <c r="D15" s="47">
        <v>229.50290211692092</v>
      </c>
      <c r="E15" s="48">
        <f t="shared" si="1"/>
        <v>2.4777095305279051E-2</v>
      </c>
      <c r="G15" s="48">
        <f t="shared" si="2"/>
        <v>0.18358849737986535</v>
      </c>
      <c r="H15" s="46">
        <f t="shared" si="3"/>
        <v>5.6864152785890667</v>
      </c>
      <c r="I15" s="25"/>
      <c r="J15" s="1"/>
      <c r="K15" s="45" t="str">
        <f t="shared" si="0"/>
        <v xml:space="preserve"> O&amp;M </v>
      </c>
      <c r="L15" s="46">
        <v>235.18931739550999</v>
      </c>
      <c r="M15" s="47">
        <v>235.18931739550999</v>
      </c>
      <c r="N15" s="48">
        <f t="shared" si="5"/>
        <v>0</v>
      </c>
      <c r="O15" s="1"/>
      <c r="P15" s="47">
        <f t="shared" si="4"/>
        <v>0</v>
      </c>
      <c r="Q15" s="1"/>
      <c r="R15" s="1"/>
    </row>
    <row r="16" spans="1:18" ht="18" customHeight="1" x14ac:dyDescent="0.35">
      <c r="B16" s="41" t="s">
        <v>15</v>
      </c>
      <c r="C16" s="42">
        <f>SUM(C17:C18)</f>
        <v>161.61815710427939</v>
      </c>
      <c r="D16" s="42">
        <f>SUM(D17:D18)</f>
        <v>149.91382528812002</v>
      </c>
      <c r="E16" s="43">
        <f t="shared" si="1"/>
        <v>7.8073731983456351E-2</v>
      </c>
      <c r="F16" s="29"/>
      <c r="G16" s="43">
        <f t="shared" si="2"/>
        <v>0.12615893842737994</v>
      </c>
      <c r="H16" s="42">
        <f t="shared" si="3"/>
        <v>11.704331816159367</v>
      </c>
      <c r="I16" s="25"/>
      <c r="K16" s="41" t="str">
        <f t="shared" si="0"/>
        <v xml:space="preserve">Reforços e Melhorias (Contrato 059) </v>
      </c>
      <c r="L16" s="42">
        <v>161.61815710427939</v>
      </c>
      <c r="M16" s="42">
        <v>156.30928658502469</v>
      </c>
      <c r="N16" s="43">
        <f t="shared" si="5"/>
        <v>3.396388426587138E-2</v>
      </c>
      <c r="P16" s="42">
        <f t="shared" si="4"/>
        <v>5.3088705192546968</v>
      </c>
    </row>
    <row r="17" spans="2:16" ht="18" customHeight="1" x14ac:dyDescent="0.35">
      <c r="B17" s="45" t="s">
        <v>13</v>
      </c>
      <c r="C17" s="46">
        <v>138.29163579303162</v>
      </c>
      <c r="D17" s="47">
        <v>127.22859647923903</v>
      </c>
      <c r="E17" s="48">
        <f t="shared" si="1"/>
        <v>8.6954030932800741E-2</v>
      </c>
      <c r="G17" s="48">
        <f t="shared" si="2"/>
        <v>0.10795028403756478</v>
      </c>
      <c r="H17" s="46">
        <f t="shared" si="3"/>
        <v>11.063039313792586</v>
      </c>
      <c r="I17" s="25"/>
      <c r="K17" s="45" t="str">
        <f t="shared" si="0"/>
        <v xml:space="preserve"> CAAE </v>
      </c>
      <c r="L17" s="46">
        <v>138.29163579303162</v>
      </c>
      <c r="M17" s="47">
        <v>133.80294181753484</v>
      </c>
      <c r="N17" s="48">
        <f t="shared" si="5"/>
        <v>3.3547049971576426E-2</v>
      </c>
      <c r="P17" s="47">
        <f t="shared" si="4"/>
        <v>4.4886939754967727</v>
      </c>
    </row>
    <row r="18" spans="2:16" ht="18" customHeight="1" thickBot="1" x14ac:dyDescent="0.4">
      <c r="B18" s="45" t="s">
        <v>14</v>
      </c>
      <c r="C18" s="46">
        <v>23.326521311247774</v>
      </c>
      <c r="D18" s="47">
        <v>22.685228808881</v>
      </c>
      <c r="E18" s="48">
        <f t="shared" si="1"/>
        <v>2.8269166150782565E-2</v>
      </c>
      <c r="G18" s="48">
        <f t="shared" si="2"/>
        <v>1.8208654389815164E-2</v>
      </c>
      <c r="H18" s="46">
        <f t="shared" si="3"/>
        <v>0.64129250236677393</v>
      </c>
      <c r="I18" s="25"/>
      <c r="K18" s="45" t="str">
        <f t="shared" si="0"/>
        <v xml:space="preserve"> O&amp;M </v>
      </c>
      <c r="L18" s="46">
        <v>23.326521311247774</v>
      </c>
      <c r="M18" s="47">
        <v>22.506344767489853</v>
      </c>
      <c r="N18" s="48">
        <f t="shared" si="5"/>
        <v>3.6442014562162672E-2</v>
      </c>
      <c r="P18" s="47">
        <f t="shared" si="4"/>
        <v>0.82017654375792048</v>
      </c>
    </row>
    <row r="19" spans="2:16" ht="18" customHeight="1" x14ac:dyDescent="0.35">
      <c r="B19" s="41" t="s">
        <v>16</v>
      </c>
      <c r="C19" s="42">
        <f>SUM(C20:C21)</f>
        <v>59.10596327298439</v>
      </c>
      <c r="D19" s="42">
        <f>SUM(D20:D21)</f>
        <v>56.867745859504147</v>
      </c>
      <c r="E19" s="43">
        <f t="shared" si="1"/>
        <v>3.9358293170436598E-2</v>
      </c>
      <c r="G19" s="43">
        <f t="shared" si="2"/>
        <v>4.6138043613726962E-2</v>
      </c>
      <c r="H19" s="42">
        <f t="shared" si="3"/>
        <v>2.2382174134802426</v>
      </c>
      <c r="I19" s="25"/>
      <c r="K19" s="41" t="str">
        <f t="shared" si="0"/>
        <v>PBTE (Contrato 012/2016)</v>
      </c>
      <c r="L19" s="42">
        <v>59.10596327298439</v>
      </c>
      <c r="M19" s="42">
        <v>59.118514193158937</v>
      </c>
      <c r="N19" s="43">
        <f t="shared" si="5"/>
        <v>-2.1230100833624643E-4</v>
      </c>
      <c r="P19" s="42">
        <f t="shared" si="4"/>
        <v>-1.2550920174547286E-2</v>
      </c>
    </row>
    <row r="20" spans="2:16" ht="18" customHeight="1" x14ac:dyDescent="0.35">
      <c r="B20" s="45" t="s">
        <v>13</v>
      </c>
      <c r="C20" s="46">
        <v>55.077476874686049</v>
      </c>
      <c r="D20" s="46">
        <v>52.991809681391899</v>
      </c>
      <c r="E20" s="48">
        <f t="shared" si="1"/>
        <v>3.9358293401074995E-2</v>
      </c>
      <c r="G20" s="48">
        <f t="shared" si="2"/>
        <v>4.2993411991980784E-2</v>
      </c>
      <c r="H20" s="46">
        <f t="shared" si="3"/>
        <v>2.0856671932941495</v>
      </c>
      <c r="I20" s="25"/>
      <c r="K20" s="45" t="str">
        <f t="shared" si="0"/>
        <v xml:space="preserve"> CAAE </v>
      </c>
      <c r="L20" s="46">
        <v>55.077476874686049</v>
      </c>
      <c r="M20" s="46">
        <v>55.090027794860596</v>
      </c>
      <c r="N20" s="48">
        <f>IFERROR(L20/M20-1,"N.A.")</f>
        <v>-2.278256279210078E-4</v>
      </c>
      <c r="P20" s="46">
        <f t="shared" si="4"/>
        <v>-1.2550920174547286E-2</v>
      </c>
    </row>
    <row r="21" spans="2:16" ht="18" customHeight="1" thickBot="1" x14ac:dyDescent="0.4">
      <c r="B21" s="45" t="s">
        <v>14</v>
      </c>
      <c r="C21" s="46">
        <v>4.028486398298341</v>
      </c>
      <c r="D21" s="46">
        <v>3.8759361781122466</v>
      </c>
      <c r="E21" s="48">
        <f t="shared" si="1"/>
        <v>3.9358290017146969E-2</v>
      </c>
      <c r="G21" s="48">
        <f t="shared" si="2"/>
        <v>3.1446316217461738E-3</v>
      </c>
      <c r="H21" s="46">
        <f t="shared" si="3"/>
        <v>0.15255022018609443</v>
      </c>
      <c r="I21" s="25"/>
      <c r="K21" s="45" t="str">
        <f t="shared" si="0"/>
        <v xml:space="preserve"> O&amp;M </v>
      </c>
      <c r="L21" s="46">
        <v>4.028486398298341</v>
      </c>
      <c r="M21" s="46">
        <v>4.028486398298341</v>
      </c>
      <c r="N21" s="48">
        <f>IFERROR(L21/M21-1,"N.A.")</f>
        <v>0</v>
      </c>
      <c r="P21" s="46">
        <f t="shared" si="4"/>
        <v>0</v>
      </c>
    </row>
    <row r="22" spans="2:16" ht="18" customHeight="1" x14ac:dyDescent="0.35">
      <c r="B22" s="41" t="s">
        <v>17</v>
      </c>
      <c r="C22" s="42">
        <f>SUM(C23:C24)</f>
        <v>164.79632971622965</v>
      </c>
      <c r="D22" s="42">
        <f>SUM(D23:D24)</f>
        <v>141.15845098263324</v>
      </c>
      <c r="E22" s="43">
        <f t="shared" si="1"/>
        <v>0.16745634830255107</v>
      </c>
      <c r="G22" s="43">
        <f t="shared" si="2"/>
        <v>0.12863981613349013</v>
      </c>
      <c r="H22" s="42">
        <f t="shared" si="3"/>
        <v>23.637878733596409</v>
      </c>
      <c r="I22" s="25"/>
      <c r="K22" s="41" t="str">
        <f t="shared" si="0"/>
        <v>Contratos Licitados</v>
      </c>
      <c r="L22" s="42">
        <v>164.79632971622965</v>
      </c>
      <c r="M22" s="42">
        <v>147.38883777944386</v>
      </c>
      <c r="N22" s="43">
        <f t="shared" ref="N22:N25" si="6">IFERROR(L22/M22-1,"N.A.")</f>
        <v>0.1181059040769068</v>
      </c>
      <c r="P22" s="42">
        <f t="shared" si="4"/>
        <v>17.407491936785789</v>
      </c>
    </row>
    <row r="23" spans="2:16" ht="18" customHeight="1" x14ac:dyDescent="0.35">
      <c r="B23" s="45" t="s">
        <v>13</v>
      </c>
      <c r="C23" s="46">
        <v>133.82326635008368</v>
      </c>
      <c r="D23" s="46">
        <v>114.4040483245863</v>
      </c>
      <c r="E23" s="48">
        <f t="shared" si="1"/>
        <v>0.16974240256255024</v>
      </c>
      <c r="G23" s="48">
        <f t="shared" si="2"/>
        <v>0.10446228024192734</v>
      </c>
      <c r="H23" s="46">
        <f t="shared" si="3"/>
        <v>19.419218025497386</v>
      </c>
      <c r="I23" s="25"/>
      <c r="K23" s="45" t="str">
        <f t="shared" si="0"/>
        <v xml:space="preserve"> CAAE </v>
      </c>
      <c r="L23" s="46">
        <v>133.82326635008368</v>
      </c>
      <c r="M23" s="46">
        <v>116.79184680119644</v>
      </c>
      <c r="N23" s="48">
        <f t="shared" si="6"/>
        <v>0.1458271276237133</v>
      </c>
      <c r="P23" s="46">
        <f t="shared" si="4"/>
        <v>17.031419548887243</v>
      </c>
    </row>
    <row r="24" spans="2:16" ht="18" customHeight="1" thickBot="1" x14ac:dyDescent="0.4">
      <c r="B24" s="45" t="s">
        <v>14</v>
      </c>
      <c r="C24" s="46">
        <v>30.973063366145965</v>
      </c>
      <c r="D24" s="46">
        <v>26.754402658046931</v>
      </c>
      <c r="E24" s="48">
        <f t="shared" si="1"/>
        <v>0.15768099037823902</v>
      </c>
      <c r="G24" s="48">
        <f t="shared" si="2"/>
        <v>2.4177535891562775E-2</v>
      </c>
      <c r="H24" s="46">
        <f t="shared" si="3"/>
        <v>4.2186607080990335</v>
      </c>
      <c r="I24" s="25"/>
      <c r="K24" s="45" t="str">
        <f t="shared" si="0"/>
        <v xml:space="preserve"> O&amp;M </v>
      </c>
      <c r="L24" s="46">
        <v>30.973063366145965</v>
      </c>
      <c r="M24" s="46">
        <v>30.596990978247419</v>
      </c>
      <c r="N24" s="48">
        <f t="shared" si="6"/>
        <v>1.229115595601904E-2</v>
      </c>
      <c r="P24" s="46">
        <f t="shared" si="4"/>
        <v>0.37607238789854591</v>
      </c>
    </row>
    <row r="25" spans="2:16" ht="18" customHeight="1" x14ac:dyDescent="0.35">
      <c r="B25" s="41" t="s">
        <v>18</v>
      </c>
      <c r="C25" s="42">
        <f>SUM(C26:C28)</f>
        <v>-20.724957992254474</v>
      </c>
      <c r="D25" s="42">
        <f>SUM(D26:D28)</f>
        <v>-9.2297233252176518</v>
      </c>
      <c r="E25" s="43">
        <f t="shared" si="1"/>
        <v>1.2454582073581002</v>
      </c>
      <c r="G25" s="43">
        <f t="shared" si="2"/>
        <v>-1.6177877202051306E-2</v>
      </c>
      <c r="H25" s="42">
        <f t="shared" si="3"/>
        <v>-11.495234667036822</v>
      </c>
      <c r="I25" s="25"/>
      <c r="K25" s="41" t="str">
        <f t="shared" si="0"/>
        <v>Parcela de Ajuste (PA) e Antecipações</v>
      </c>
      <c r="L25" s="42">
        <v>-20.724957992254474</v>
      </c>
      <c r="M25" s="42">
        <v>-14.215823572701819</v>
      </c>
      <c r="N25" s="43">
        <f t="shared" si="6"/>
        <v>0.45787951617885381</v>
      </c>
      <c r="P25" s="42">
        <f t="shared" si="4"/>
        <v>-6.5091344195526553</v>
      </c>
    </row>
    <row r="26" spans="2:16" ht="18" customHeight="1" x14ac:dyDescent="0.35">
      <c r="B26" s="49" t="s">
        <v>19</v>
      </c>
      <c r="C26" s="46">
        <v>-22.924908989999999</v>
      </c>
      <c r="D26" s="46">
        <v>-20.473460060000001</v>
      </c>
      <c r="E26" s="48">
        <f t="shared" si="1"/>
        <v>0.11973789104605292</v>
      </c>
      <c r="G26" s="48">
        <f t="shared" si="2"/>
        <v>-1.7895156296433963E-2</v>
      </c>
      <c r="H26" s="46">
        <f t="shared" si="3"/>
        <v>-2.451448929999998</v>
      </c>
      <c r="I26" s="25"/>
      <c r="K26" s="49" t="str">
        <f t="shared" si="0"/>
        <v>PA RBSE</v>
      </c>
      <c r="L26" s="46">
        <v>-22.924908989999999</v>
      </c>
      <c r="M26" s="46">
        <v>-22.924908989999999</v>
      </c>
      <c r="N26" s="48">
        <f>IFERROR(L26/M26-1,"N.A.")</f>
        <v>0</v>
      </c>
      <c r="P26" s="46">
        <f t="shared" si="4"/>
        <v>0</v>
      </c>
    </row>
    <row r="27" spans="2:16" ht="18" customHeight="1" x14ac:dyDescent="0.35">
      <c r="B27" s="49" t="s">
        <v>20</v>
      </c>
      <c r="C27" s="46">
        <v>14.172284605507688</v>
      </c>
      <c r="D27" s="46">
        <v>10.923957099637496</v>
      </c>
      <c r="E27" s="48">
        <f t="shared" si="1"/>
        <v>0.29735813462485905</v>
      </c>
      <c r="G27" s="48">
        <f t="shared" si="2"/>
        <v>1.1062868262802427E-2</v>
      </c>
      <c r="H27" s="46">
        <f t="shared" si="3"/>
        <v>3.2483275058701917</v>
      </c>
      <c r="I27" s="25"/>
      <c r="K27" s="49" t="str">
        <f t="shared" si="0"/>
        <v>Antecipação</v>
      </c>
      <c r="L27" s="46">
        <v>14.172284605507688</v>
      </c>
      <c r="M27" s="46">
        <v>15.152011789904666</v>
      </c>
      <c r="N27" s="48">
        <f>IFERROR(L27/M27-1,"N.A.")</f>
        <v>-6.4659874740180756E-2</v>
      </c>
      <c r="P27" s="46">
        <f t="shared" si="4"/>
        <v>-0.97972718439697815</v>
      </c>
    </row>
    <row r="28" spans="2:16" ht="18" customHeight="1" thickBot="1" x14ac:dyDescent="0.4">
      <c r="B28" s="49" t="s">
        <v>21</v>
      </c>
      <c r="C28" s="46">
        <v>-11.972333607762165</v>
      </c>
      <c r="D28" s="46">
        <v>0.31977963514485275</v>
      </c>
      <c r="E28" s="48" t="str">
        <f t="shared" si="1"/>
        <v>n.a</v>
      </c>
      <c r="G28" s="48">
        <f t="shared" si="2"/>
        <v>-9.3455891684197726E-3</v>
      </c>
      <c r="H28" s="46">
        <f t="shared" si="3"/>
        <v>-12.292113242907018</v>
      </c>
      <c r="I28" s="25"/>
      <c r="K28" s="49" t="str">
        <f t="shared" si="0"/>
        <v>Outras PAs</v>
      </c>
      <c r="L28" s="46">
        <v>-11.972333607762165</v>
      </c>
      <c r="M28" s="46">
        <v>-6.442926372606486</v>
      </c>
      <c r="N28" s="48">
        <f>IFERROR(L28/M28-1,"N.A.")</f>
        <v>0.85821363079130708</v>
      </c>
      <c r="P28" s="46">
        <f t="shared" si="4"/>
        <v>-5.5294072351556789</v>
      </c>
    </row>
    <row r="29" spans="2:16" ht="18" customHeight="1" thickBot="1" x14ac:dyDescent="0.4">
      <c r="B29" s="38" t="s">
        <v>22</v>
      </c>
      <c r="C29" s="39">
        <v>-20.381116094579006</v>
      </c>
      <c r="D29" s="39">
        <v>-14.882570147296372</v>
      </c>
      <c r="E29" s="40">
        <f t="shared" si="1"/>
        <v>0.3694621219898313</v>
      </c>
      <c r="G29" s="40">
        <f t="shared" si="2"/>
        <v>-1.5909474631604945E-2</v>
      </c>
      <c r="H29" s="39">
        <f t="shared" si="3"/>
        <v>-5.4985459472826346</v>
      </c>
      <c r="I29" s="25"/>
      <c r="K29" s="38" t="str">
        <f t="shared" si="0"/>
        <v>Parcela Variável (PV)</v>
      </c>
      <c r="L29" s="39">
        <v>-20.381116094579006</v>
      </c>
      <c r="M29" s="39">
        <v>-19.837460809842138</v>
      </c>
      <c r="N29" s="40">
        <f>IFERROR(L29/M29-1,"N.A.")</f>
        <v>2.7405487524247096E-2</v>
      </c>
      <c r="P29" s="39">
        <f t="shared" si="4"/>
        <v>-0.54365528473686808</v>
      </c>
    </row>
    <row r="30" spans="2:16" ht="18" customHeight="1" thickBot="1" x14ac:dyDescent="0.4">
      <c r="B30" s="38" t="s">
        <v>23</v>
      </c>
      <c r="C30" s="39">
        <v>45.18660045</v>
      </c>
      <c r="D30" s="39">
        <v>49.823999739999998</v>
      </c>
      <c r="E30" s="40">
        <f t="shared" si="1"/>
        <v>-9.307561243978113E-2</v>
      </c>
      <c r="G30" s="40">
        <f t="shared" si="2"/>
        <v>3.5272605789187186E-2</v>
      </c>
      <c r="H30" s="39">
        <f t="shared" si="3"/>
        <v>-4.6373992899999976</v>
      </c>
      <c r="I30" s="25"/>
      <c r="K30" s="38" t="str">
        <f t="shared" si="0"/>
        <v xml:space="preserve">Encargos Regulatórios </v>
      </c>
      <c r="L30" s="39">
        <v>45.18660045</v>
      </c>
      <c r="M30" s="39">
        <v>47.725517160000003</v>
      </c>
      <c r="N30" s="40">
        <f t="shared" ref="N30:N37" si="7">IFERROR(L30/M30-1,"N.A.")</f>
        <v>-5.3198306924328809E-2</v>
      </c>
      <c r="P30" s="39">
        <f t="shared" si="4"/>
        <v>-2.5389167100000023</v>
      </c>
    </row>
    <row r="31" spans="2:16" ht="18" customHeight="1" thickBot="1" x14ac:dyDescent="0.4">
      <c r="B31" s="50" t="s">
        <v>24</v>
      </c>
      <c r="C31" s="51">
        <v>10.047137510000002</v>
      </c>
      <c r="D31" s="51">
        <v>10.497698579999994</v>
      </c>
      <c r="E31" s="52">
        <f t="shared" si="1"/>
        <v>-4.2919985420270312E-2</v>
      </c>
      <c r="G31" s="52">
        <f t="shared" si="2"/>
        <v>7.8427834174452874E-3</v>
      </c>
      <c r="H31" s="51">
        <f t="shared" si="3"/>
        <v>-0.45056106999999201</v>
      </c>
      <c r="I31" s="25"/>
      <c r="K31" s="50" t="str">
        <f t="shared" si="0"/>
        <v xml:space="preserve">Outras </v>
      </c>
      <c r="L31" s="51">
        <v>10.047137510000002</v>
      </c>
      <c r="M31" s="51">
        <v>14.237406929999992</v>
      </c>
      <c r="N31" s="52">
        <f t="shared" si="7"/>
        <v>-0.29431408687003036</v>
      </c>
      <c r="P31" s="51">
        <f t="shared" si="4"/>
        <v>-4.1902694199999893</v>
      </c>
    </row>
    <row r="32" spans="2:16" ht="18" customHeight="1" thickBot="1" x14ac:dyDescent="0.4">
      <c r="B32" s="53" t="s">
        <v>25</v>
      </c>
      <c r="C32" s="54">
        <f>C11+C31</f>
        <v>1281.0678269721698</v>
      </c>
      <c r="D32" s="54">
        <f>D11+D31</f>
        <v>1032.1139793273885</v>
      </c>
      <c r="E32" s="55">
        <f t="shared" si="1"/>
        <v>0.24120770828723814</v>
      </c>
      <c r="G32" s="55">
        <f t="shared" si="2"/>
        <v>1</v>
      </c>
      <c r="H32" s="54">
        <f>H11+H31</f>
        <v>248.95384764478121</v>
      </c>
      <c r="I32" s="25"/>
      <c r="K32" s="53" t="str">
        <f t="shared" si="0"/>
        <v xml:space="preserve">Receita Bruta </v>
      </c>
      <c r="L32" s="54">
        <v>1281.0678269721698</v>
      </c>
      <c r="M32" s="54">
        <v>1272.1459912705932</v>
      </c>
      <c r="N32" s="55">
        <f t="shared" si="7"/>
        <v>7.0132168499510428E-3</v>
      </c>
      <c r="P32" s="54">
        <f t="shared" si="4"/>
        <v>8.9218357015765832</v>
      </c>
    </row>
    <row r="33" spans="2:16" ht="15.5" x14ac:dyDescent="0.35">
      <c r="B33" s="56" t="s">
        <v>26</v>
      </c>
      <c r="C33" s="57">
        <v>-172.92560252999999</v>
      </c>
      <c r="D33" s="57">
        <v>-140.49901210000002</v>
      </c>
      <c r="E33" s="58">
        <f t="shared" si="1"/>
        <v>0.23079586073473868</v>
      </c>
      <c r="G33" s="58">
        <f t="shared" si="2"/>
        <v>-0.13498551668315115</v>
      </c>
      <c r="H33" s="57">
        <f>C33-D33</f>
        <v>-32.426590429999976</v>
      </c>
      <c r="I33" s="25"/>
      <c r="K33" s="56" t="str">
        <f t="shared" si="0"/>
        <v xml:space="preserve">Deduções </v>
      </c>
      <c r="L33" s="57">
        <v>-172.92560252999999</v>
      </c>
      <c r="M33" s="57">
        <v>-162.54873197999999</v>
      </c>
      <c r="N33" s="58">
        <f t="shared" si="7"/>
        <v>6.383852044614402E-2</v>
      </c>
      <c r="P33" s="57">
        <f t="shared" si="4"/>
        <v>-10.376870550000007</v>
      </c>
    </row>
    <row r="34" spans="2:16" ht="15.5" x14ac:dyDescent="0.35">
      <c r="B34" s="359" t="s">
        <v>27</v>
      </c>
      <c r="C34" s="46">
        <v>-114.185</v>
      </c>
      <c r="D34" s="46">
        <v>-89.771000000000001</v>
      </c>
      <c r="E34" s="48">
        <f t="shared" si="1"/>
        <v>0.27195865034365219</v>
      </c>
      <c r="G34" s="48">
        <f t="shared" si="2"/>
        <v>-8.9132673224554079E-2</v>
      </c>
      <c r="H34" s="46">
        <f>C34-D34</f>
        <v>-24.414000000000001</v>
      </c>
      <c r="I34" s="25"/>
      <c r="K34" s="49" t="str">
        <f t="shared" si="0"/>
        <v>Tributos e Contribuições</v>
      </c>
      <c r="L34" s="46">
        <v>-114.185</v>
      </c>
      <c r="M34" s="46">
        <v>-93.653000000000006</v>
      </c>
      <c r="N34" s="48">
        <f t="shared" si="7"/>
        <v>0.21923483497592167</v>
      </c>
      <c r="P34" s="47">
        <f t="shared" si="4"/>
        <v>-20.531999999999996</v>
      </c>
    </row>
    <row r="35" spans="2:16" ht="15.5" x14ac:dyDescent="0.35">
      <c r="B35" s="359" t="s">
        <v>358</v>
      </c>
      <c r="C35" s="46">
        <v>-41.414999999999999</v>
      </c>
      <c r="D35" s="47">
        <v>-38.404000000000003</v>
      </c>
      <c r="E35" s="48">
        <f t="shared" si="1"/>
        <v>7.8403291323820401E-2</v>
      </c>
      <c r="G35" s="48"/>
      <c r="H35" s="46"/>
      <c r="I35" s="25"/>
      <c r="K35" s="49" t="str">
        <f t="shared" si="0"/>
        <v>Encargos Regulatórios ex-RAP (CDE e PROINFA)</v>
      </c>
      <c r="L35" s="46">
        <v>-41.414999999999999</v>
      </c>
      <c r="M35" s="47">
        <v>-87.531000000000006</v>
      </c>
      <c r="N35" s="48">
        <f t="shared" si="7"/>
        <v>-0.52685334338691447</v>
      </c>
      <c r="P35" s="47"/>
    </row>
    <row r="36" spans="2:16" ht="15.5" x14ac:dyDescent="0.35">
      <c r="B36" s="359" t="s">
        <v>359</v>
      </c>
      <c r="C36" s="46">
        <v>-17.329000000000001</v>
      </c>
      <c r="D36" s="47">
        <v>-12.322999999999993</v>
      </c>
      <c r="E36" s="48">
        <f t="shared" si="1"/>
        <v>0.40623224864075391</v>
      </c>
      <c r="G36" s="48">
        <f>C36/$C$32</f>
        <v>-1.3526996490855172E-2</v>
      </c>
      <c r="H36" s="46">
        <f>C36-D36</f>
        <v>-5.0060000000000073</v>
      </c>
      <c r="I36" s="25"/>
      <c r="K36" s="49" t="str">
        <f>B36</f>
        <v>Encargos Regulatórios in-RAP (P&amp;D, RGR e TFSEE)</v>
      </c>
      <c r="L36" s="46">
        <v>-17.329000000000001</v>
      </c>
      <c r="M36" s="47">
        <v>-87.531000000000006</v>
      </c>
      <c r="N36" s="48">
        <f t="shared" si="7"/>
        <v>-0.80202442563206178</v>
      </c>
      <c r="P36" s="47">
        <f t="shared" si="4"/>
        <v>70.201999999999998</v>
      </c>
    </row>
    <row r="37" spans="2:16" ht="18" customHeight="1" thickBot="1" x14ac:dyDescent="0.4">
      <c r="B37" s="59" t="s">
        <v>29</v>
      </c>
      <c r="C37" s="60">
        <f>SUM(C32:C33)</f>
        <v>1108.1422244421697</v>
      </c>
      <c r="D37" s="60">
        <f>SUM(D32:D33)</f>
        <v>891.61496722738843</v>
      </c>
      <c r="E37" s="61">
        <f t="shared" si="1"/>
        <v>0.24284838767131234</v>
      </c>
      <c r="G37" s="61">
        <f>C37/$C$32</f>
        <v>0.86501448331684883</v>
      </c>
      <c r="H37" s="60">
        <f>SUM(H32:H33)</f>
        <v>216.52725721478123</v>
      </c>
      <c r="I37" s="25"/>
      <c r="K37" s="59" t="str">
        <f>B37</f>
        <v xml:space="preserve">Receita Líquida </v>
      </c>
      <c r="L37" s="60">
        <v>1108.1422244421697</v>
      </c>
      <c r="M37" s="60">
        <v>1109.5972592905932</v>
      </c>
      <c r="N37" s="61">
        <f t="shared" si="7"/>
        <v>-1.3113179905958061E-3</v>
      </c>
      <c r="P37" s="60">
        <f t="shared" si="4"/>
        <v>-1.4550348484235656</v>
      </c>
    </row>
    <row r="38" spans="2:16" ht="15" customHeight="1" x14ac:dyDescent="0.35">
      <c r="I38" s="25"/>
      <c r="P38" s="1"/>
    </row>
  </sheetData>
  <mergeCells count="2">
    <mergeCell ref="K6:P6"/>
    <mergeCell ref="C9:E9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673C3-8CFA-4DA8-932D-34F037D8A575}">
  <sheetPr>
    <tabColor theme="9" tint="0.79998168889431442"/>
  </sheetPr>
  <dimension ref="A1:T86"/>
  <sheetViews>
    <sheetView showGridLines="0" zoomScale="70" zoomScaleNormal="70" workbookViewId="0">
      <pane xSplit="2" ySplit="10" topLeftCell="C11" activePane="bottomRight" state="frozen"/>
      <selection activeCell="D3" sqref="D3:D4"/>
      <selection pane="topRight" activeCell="D3" sqref="D3:D4"/>
      <selection pane="bottomLeft" activeCell="D3" sqref="D3:D4"/>
      <selection pane="bottomRight" activeCell="C11" sqref="C11"/>
    </sheetView>
  </sheetViews>
  <sheetFormatPr defaultColWidth="0" defaultRowHeight="0" customHeight="1" zeroHeight="1" outlineLevelRow="1" x14ac:dyDescent="0.3"/>
  <cols>
    <col min="1" max="1" width="1.1796875" style="206" customWidth="1"/>
    <col min="2" max="2" width="51.90625" style="206" customWidth="1"/>
    <col min="3" max="4" width="12" style="206" customWidth="1"/>
    <col min="5" max="5" width="11" style="206" customWidth="1"/>
    <col min="6" max="6" width="7" style="9" customWidth="1"/>
    <col min="7" max="7" width="11.54296875" style="304" bestFit="1" customWidth="1"/>
    <col min="8" max="8" width="6.6328125" style="9" customWidth="1"/>
    <col min="9" max="11" width="10.54296875" style="206" hidden="1" customWidth="1"/>
    <col min="12" max="20" width="0" style="206" hidden="1" customWidth="1"/>
    <col min="21" max="16384" width="10.54296875" style="206" hidden="1"/>
  </cols>
  <sheetData>
    <row r="1" spans="1:11" s="9" customFormat="1" ht="3.5" customHeight="1" thickBot="1" x14ac:dyDescent="0.35">
      <c r="C1" s="203"/>
      <c r="D1" s="203"/>
      <c r="E1" s="203"/>
      <c r="F1" s="203"/>
      <c r="G1" s="203"/>
    </row>
    <row r="2" spans="1:11" s="9" customFormat="1" ht="14" x14ac:dyDescent="0.3">
      <c r="A2" s="140"/>
      <c r="B2" s="141"/>
      <c r="C2" s="142"/>
      <c r="D2" s="142"/>
      <c r="E2" s="142"/>
      <c r="F2" s="144"/>
      <c r="G2" s="144"/>
      <c r="H2" s="144"/>
      <c r="I2" s="144"/>
      <c r="J2" s="144"/>
      <c r="K2" s="145"/>
    </row>
    <row r="3" spans="1:11" s="9" customFormat="1" ht="15.5" x14ac:dyDescent="0.35">
      <c r="A3" s="140"/>
      <c r="B3" s="146"/>
      <c r="C3" s="147" t="s">
        <v>0</v>
      </c>
      <c r="D3" s="12">
        <v>45382</v>
      </c>
      <c r="E3" s="147"/>
      <c r="F3" s="147"/>
      <c r="G3" s="147"/>
      <c r="H3" s="147"/>
      <c r="I3" s="147"/>
      <c r="J3" s="147"/>
      <c r="K3" s="149"/>
    </row>
    <row r="4" spans="1:11" s="9" customFormat="1" ht="15.5" x14ac:dyDescent="0.35">
      <c r="A4" s="140"/>
      <c r="B4" s="146"/>
      <c r="C4" s="147" t="s">
        <v>1</v>
      </c>
      <c r="D4" s="14" t="s">
        <v>360</v>
      </c>
      <c r="E4" s="151"/>
      <c r="F4" s="147"/>
      <c r="G4" s="147"/>
      <c r="H4" s="147"/>
      <c r="I4" s="147"/>
      <c r="J4" s="147"/>
      <c r="K4" s="149"/>
    </row>
    <row r="5" spans="1:11" s="9" customFormat="1" ht="16" thickBot="1" x14ac:dyDescent="0.4">
      <c r="A5" s="140"/>
      <c r="B5" s="152"/>
      <c r="C5" s="153"/>
      <c r="D5" s="153"/>
      <c r="E5" s="153"/>
      <c r="F5" s="18"/>
      <c r="G5" s="154"/>
      <c r="H5" s="154"/>
      <c r="I5" s="154"/>
      <c r="J5" s="154"/>
      <c r="K5" s="155"/>
    </row>
    <row r="6" spans="1:11" ht="12.5" x14ac:dyDescent="0.25">
      <c r="F6" s="206"/>
      <c r="G6" s="206"/>
      <c r="H6" s="206"/>
    </row>
    <row r="7" spans="1:11" s="9" customFormat="1" ht="15" customHeight="1" x14ac:dyDescent="0.3">
      <c r="B7" s="204" t="s">
        <v>3</v>
      </c>
      <c r="C7" s="205"/>
      <c r="D7" s="205"/>
      <c r="E7" s="205"/>
      <c r="F7" s="205"/>
      <c r="G7" s="205"/>
      <c r="H7" s="205"/>
    </row>
    <row r="8" spans="1:11" ht="14.5" thickBot="1" x14ac:dyDescent="0.35"/>
    <row r="9" spans="1:11" ht="15" customHeight="1" thickBot="1" x14ac:dyDescent="0.35">
      <c r="B9" s="26" t="s">
        <v>97</v>
      </c>
      <c r="C9" s="403" t="s">
        <v>32</v>
      </c>
      <c r="D9" s="404"/>
      <c r="E9" s="404"/>
    </row>
    <row r="10" spans="1:11" ht="15" customHeight="1" thickBot="1" x14ac:dyDescent="0.35">
      <c r="B10" s="70" t="s">
        <v>34</v>
      </c>
      <c r="C10" s="27" t="s">
        <v>360</v>
      </c>
      <c r="D10" s="71" t="s">
        <v>361</v>
      </c>
      <c r="E10" s="27" t="s">
        <v>7</v>
      </c>
      <c r="G10" s="27" t="s">
        <v>9</v>
      </c>
    </row>
    <row r="11" spans="1:11" ht="15" customHeight="1" thickBot="1" x14ac:dyDescent="0.35">
      <c r="B11" s="305" t="s">
        <v>67</v>
      </c>
      <c r="C11" s="306">
        <f>SUM(C12:C16)</f>
        <v>2233.3310000000001</v>
      </c>
      <c r="D11" s="306">
        <f>SUM(D12:D16)</f>
        <v>1767.3040828999999</v>
      </c>
      <c r="E11" s="165">
        <f>IFERROR(C11/D11-1,"N.A.")</f>
        <v>0.26369367988744119</v>
      </c>
      <c r="G11" s="164">
        <f t="shared" ref="G11:G42" si="0">C11-D11</f>
        <v>466.02691710000022</v>
      </c>
    </row>
    <row r="12" spans="1:11" s="307" customFormat="1" ht="15" customHeight="1" outlineLevel="1" x14ac:dyDescent="0.3">
      <c r="B12" s="308" t="s">
        <v>294</v>
      </c>
      <c r="C12" s="309">
        <v>1014.643</v>
      </c>
      <c r="D12" s="309">
        <v>505.30200000000002</v>
      </c>
      <c r="E12" s="170">
        <f t="shared" ref="E12:E42" si="1">IFERROR(C12/D12-1,"N.A.")</f>
        <v>1.0079932396863658</v>
      </c>
      <c r="F12" s="9"/>
      <c r="G12" s="169">
        <f t="shared" si="0"/>
        <v>509.34100000000001</v>
      </c>
      <c r="H12" s="310"/>
    </row>
    <row r="13" spans="1:11" s="307" customFormat="1" ht="15" customHeight="1" outlineLevel="1" x14ac:dyDescent="0.3">
      <c r="B13" s="308" t="s">
        <v>295</v>
      </c>
      <c r="C13" s="309">
        <v>334.87299999999999</v>
      </c>
      <c r="D13" s="309">
        <v>346.49900000000002</v>
      </c>
      <c r="E13" s="170">
        <f t="shared" si="1"/>
        <v>-3.3552766386050314E-2</v>
      </c>
      <c r="F13" s="9"/>
      <c r="G13" s="169">
        <f t="shared" si="0"/>
        <v>-11.626000000000033</v>
      </c>
      <c r="H13" s="310"/>
    </row>
    <row r="14" spans="1:11" s="307" customFormat="1" ht="15" customHeight="1" outlineLevel="1" x14ac:dyDescent="0.3">
      <c r="B14" s="308" t="s">
        <v>296</v>
      </c>
      <c r="C14" s="309">
        <v>22.806999999999999</v>
      </c>
      <c r="D14" s="309">
        <v>39.076000000000001</v>
      </c>
      <c r="E14" s="170">
        <f t="shared" si="1"/>
        <v>-0.41634251202784323</v>
      </c>
      <c r="F14" s="9"/>
      <c r="G14" s="169">
        <f t="shared" si="0"/>
        <v>-16.269000000000002</v>
      </c>
      <c r="H14" s="310"/>
    </row>
    <row r="15" spans="1:11" s="307" customFormat="1" ht="15" customHeight="1" outlineLevel="1" x14ac:dyDescent="0.3">
      <c r="B15" s="308" t="s">
        <v>297</v>
      </c>
      <c r="C15" s="309">
        <v>854.1</v>
      </c>
      <c r="D15" s="309">
        <v>867.43</v>
      </c>
      <c r="E15" s="170">
        <f t="shared" si="1"/>
        <v>-1.5367234243685246E-2</v>
      </c>
      <c r="F15" s="9"/>
      <c r="G15" s="169">
        <f t="shared" si="0"/>
        <v>-13.329999999999927</v>
      </c>
      <c r="H15" s="310"/>
    </row>
    <row r="16" spans="1:11" s="307" customFormat="1" ht="15" customHeight="1" outlineLevel="1" thickBot="1" x14ac:dyDescent="0.35">
      <c r="B16" s="308" t="s">
        <v>298</v>
      </c>
      <c r="C16" s="309">
        <v>6.9080000000000004</v>
      </c>
      <c r="D16" s="309">
        <v>8.997082899999997</v>
      </c>
      <c r="E16" s="170">
        <f t="shared" si="1"/>
        <v>-0.23219558197024026</v>
      </c>
      <c r="F16" s="9"/>
      <c r="G16" s="169">
        <f t="shared" si="0"/>
        <v>-2.0890828999999966</v>
      </c>
      <c r="H16" s="310"/>
    </row>
    <row r="17" spans="2:8" s="307" customFormat="1" ht="15" customHeight="1" thickBot="1" x14ac:dyDescent="0.35">
      <c r="B17" s="311" t="s">
        <v>299</v>
      </c>
      <c r="C17" s="312">
        <v>-255.14317366999998</v>
      </c>
      <c r="D17" s="313">
        <v>-196.48317366999999</v>
      </c>
      <c r="E17" s="174">
        <f t="shared" si="1"/>
        <v>0.29854973789522266</v>
      </c>
      <c r="F17" s="9"/>
      <c r="G17" s="173">
        <f t="shared" si="0"/>
        <v>-58.66</v>
      </c>
      <c r="H17" s="310"/>
    </row>
    <row r="18" spans="2:8" ht="15" customHeight="1" thickBot="1" x14ac:dyDescent="0.35">
      <c r="B18" s="305" t="s">
        <v>71</v>
      </c>
      <c r="C18" s="314">
        <f>(SUM(C17,C11))</f>
        <v>1978.1878263300002</v>
      </c>
      <c r="D18" s="306">
        <f>(SUM(D17,D11))</f>
        <v>1570.8209092299999</v>
      </c>
      <c r="E18" s="165">
        <f t="shared" si="1"/>
        <v>0.25933377554777226</v>
      </c>
      <c r="G18" s="164">
        <f t="shared" si="0"/>
        <v>407.36691710000036</v>
      </c>
      <c r="H18" s="310"/>
    </row>
    <row r="19" spans="2:8" s="307" customFormat="1" ht="15" customHeight="1" thickBot="1" x14ac:dyDescent="0.35">
      <c r="B19" s="315" t="s">
        <v>300</v>
      </c>
      <c r="C19" s="316">
        <f>((SUM(C20:C24)))</f>
        <v>-1035.5600300599992</v>
      </c>
      <c r="D19" s="317">
        <f>((SUM(D20:D24)))</f>
        <v>-595.39729123999996</v>
      </c>
      <c r="E19" s="176">
        <f t="shared" si="1"/>
        <v>0.73927568246623609</v>
      </c>
      <c r="F19" s="9"/>
      <c r="G19" s="175">
        <f t="shared" si="0"/>
        <v>-440.16273881999928</v>
      </c>
      <c r="H19" s="310"/>
    </row>
    <row r="20" spans="2:8" s="307" customFormat="1" ht="15" customHeight="1" outlineLevel="1" x14ac:dyDescent="0.3">
      <c r="B20" s="308" t="s">
        <v>37</v>
      </c>
      <c r="C20" s="309">
        <v>-123.26600000000001</v>
      </c>
      <c r="D20" s="309">
        <v>-103.62800611</v>
      </c>
      <c r="E20" s="170">
        <f t="shared" si="1"/>
        <v>0.18950469691711036</v>
      </c>
      <c r="F20" s="9"/>
      <c r="G20" s="169">
        <f t="shared" si="0"/>
        <v>-19.637993890000004</v>
      </c>
      <c r="H20" s="310"/>
    </row>
    <row r="21" spans="2:8" s="307" customFormat="1" ht="15" customHeight="1" outlineLevel="1" x14ac:dyDescent="0.3">
      <c r="B21" s="308" t="s">
        <v>48</v>
      </c>
      <c r="C21" s="309">
        <v>-442.084</v>
      </c>
      <c r="D21" s="309">
        <v>-297.99</v>
      </c>
      <c r="E21" s="170">
        <f t="shared" si="1"/>
        <v>0.48355313936709288</v>
      </c>
      <c r="F21" s="9"/>
      <c r="G21" s="169">
        <f t="shared" si="0"/>
        <v>-144.09399999999999</v>
      </c>
      <c r="H21" s="310"/>
    </row>
    <row r="22" spans="2:8" s="307" customFormat="1" ht="15" customHeight="1" outlineLevel="1" x14ac:dyDescent="0.3">
      <c r="B22" s="308" t="s">
        <v>104</v>
      </c>
      <c r="C22" s="309">
        <v>-403.46800000000002</v>
      </c>
      <c r="D22" s="309">
        <v>-156.62346434</v>
      </c>
      <c r="E22" s="170">
        <f t="shared" si="1"/>
        <v>1.5760380266148823</v>
      </c>
      <c r="F22" s="9"/>
      <c r="G22" s="169">
        <f t="shared" si="0"/>
        <v>-246.84453566000002</v>
      </c>
      <c r="H22" s="310"/>
    </row>
    <row r="23" spans="2:8" s="307" customFormat="1" ht="15" customHeight="1" outlineLevel="1" x14ac:dyDescent="0.3">
      <c r="B23" s="308" t="s">
        <v>301</v>
      </c>
      <c r="C23" s="309">
        <v>-8.8640000000000008</v>
      </c>
      <c r="D23" s="309">
        <v>-6.3879999999999999</v>
      </c>
      <c r="E23" s="170">
        <f t="shared" si="1"/>
        <v>0.38760175328741409</v>
      </c>
      <c r="F23" s="9"/>
      <c r="G23" s="169">
        <f t="shared" si="0"/>
        <v>-2.4760000000000009</v>
      </c>
      <c r="H23" s="310"/>
    </row>
    <row r="24" spans="2:8" s="307" customFormat="1" ht="15" customHeight="1" outlineLevel="1" x14ac:dyDescent="0.3">
      <c r="B24" s="308" t="s">
        <v>40</v>
      </c>
      <c r="C24" s="309">
        <v>-57.878030059999219</v>
      </c>
      <c r="D24" s="309">
        <v>-30.767820789999973</v>
      </c>
      <c r="E24" s="170">
        <f t="shared" si="1"/>
        <v>0.88112217810403037</v>
      </c>
      <c r="F24" s="9"/>
      <c r="G24" s="169">
        <f t="shared" si="0"/>
        <v>-27.110209269999245</v>
      </c>
      <c r="H24" s="310"/>
    </row>
    <row r="25" spans="2:8" s="307" customFormat="1" ht="15" customHeight="1" thickBot="1" x14ac:dyDescent="0.35">
      <c r="B25" s="315" t="s">
        <v>302</v>
      </c>
      <c r="C25" s="317">
        <v>0</v>
      </c>
      <c r="D25" s="317">
        <v>0</v>
      </c>
      <c r="E25" s="176" t="str">
        <f t="shared" si="1"/>
        <v>N.A.</v>
      </c>
      <c r="F25" s="9"/>
      <c r="G25" s="175">
        <f t="shared" si="0"/>
        <v>0</v>
      </c>
      <c r="H25" s="310"/>
    </row>
    <row r="26" spans="2:8" ht="15" customHeight="1" thickBot="1" x14ac:dyDescent="0.35">
      <c r="B26" s="305" t="s">
        <v>77</v>
      </c>
      <c r="C26" s="314">
        <f>((SUM(C18:C19)+C25))</f>
        <v>942.627796270001</v>
      </c>
      <c r="D26" s="306">
        <f>((SUM(D18:D19)+D25))</f>
        <v>975.42361798999991</v>
      </c>
      <c r="E26" s="165">
        <f t="shared" si="1"/>
        <v>-3.3622132082037792E-2</v>
      </c>
      <c r="G26" s="164">
        <f t="shared" si="0"/>
        <v>-32.795821719998912</v>
      </c>
      <c r="H26" s="310"/>
    </row>
    <row r="27" spans="2:8" ht="15" customHeight="1" thickBot="1" x14ac:dyDescent="0.35">
      <c r="B27" s="318" t="s">
        <v>78</v>
      </c>
      <c r="C27" s="319">
        <f>SUM(C28:C32)</f>
        <v>-252.50699999999998</v>
      </c>
      <c r="D27" s="319">
        <f>SUM(D28:D32)</f>
        <v>-233.52972174499999</v>
      </c>
      <c r="E27" s="179">
        <f t="shared" si="1"/>
        <v>8.1262796500575663E-2</v>
      </c>
      <c r="G27" s="178">
        <f t="shared" si="0"/>
        <v>-18.977278254999987</v>
      </c>
      <c r="H27" s="310"/>
    </row>
    <row r="28" spans="2:8" s="307" customFormat="1" ht="15" customHeight="1" outlineLevel="1" x14ac:dyDescent="0.3">
      <c r="B28" s="308" t="s">
        <v>107</v>
      </c>
      <c r="C28" s="309">
        <v>39.857999999999997</v>
      </c>
      <c r="D28" s="309">
        <v>32.433160775000005</v>
      </c>
      <c r="E28" s="170">
        <f t="shared" si="1"/>
        <v>0.22892740169571058</v>
      </c>
      <c r="F28" s="9"/>
      <c r="G28" s="169">
        <f t="shared" si="0"/>
        <v>7.4248392249999924</v>
      </c>
      <c r="H28" s="310"/>
    </row>
    <row r="29" spans="2:8" s="307" customFormat="1" ht="15" customHeight="1" outlineLevel="1" x14ac:dyDescent="0.3">
      <c r="B29" s="308" t="s">
        <v>108</v>
      </c>
      <c r="C29" s="309">
        <v>-127.41</v>
      </c>
      <c r="D29" s="309">
        <v>-87.851882520000004</v>
      </c>
      <c r="E29" s="170">
        <f t="shared" si="1"/>
        <v>0.45028195577931251</v>
      </c>
      <c r="F29" s="9"/>
      <c r="G29" s="169">
        <f t="shared" si="0"/>
        <v>-39.558117479999993</v>
      </c>
      <c r="H29" s="310"/>
    </row>
    <row r="30" spans="2:8" s="307" customFormat="1" ht="15" customHeight="1" outlineLevel="1" x14ac:dyDescent="0.3">
      <c r="B30" s="308" t="s">
        <v>109</v>
      </c>
      <c r="C30" s="309">
        <v>1.4E-2</v>
      </c>
      <c r="D30" s="309">
        <v>-0.113</v>
      </c>
      <c r="E30" s="170">
        <f t="shared" si="1"/>
        <v>-1.1238938053097345</v>
      </c>
      <c r="F30" s="9"/>
      <c r="G30" s="169">
        <f t="shared" si="0"/>
        <v>0.127</v>
      </c>
      <c r="H30" s="310"/>
    </row>
    <row r="31" spans="2:8" s="307" customFormat="1" ht="15" customHeight="1" outlineLevel="1" x14ac:dyDescent="0.3">
      <c r="B31" s="308" t="s">
        <v>110</v>
      </c>
      <c r="C31" s="309">
        <v>-163.63800000000001</v>
      </c>
      <c r="D31" s="309">
        <v>-175.83799999999999</v>
      </c>
      <c r="E31" s="170">
        <f t="shared" si="1"/>
        <v>-6.938204483672461E-2</v>
      </c>
      <c r="F31" s="9"/>
      <c r="G31" s="169">
        <f t="shared" si="0"/>
        <v>12.199999999999989</v>
      </c>
      <c r="H31" s="310"/>
    </row>
    <row r="32" spans="2:8" s="307" customFormat="1" ht="15" customHeight="1" outlineLevel="1" thickBot="1" x14ac:dyDescent="0.35">
      <c r="B32" s="308" t="s">
        <v>111</v>
      </c>
      <c r="C32" s="309">
        <v>-1.331</v>
      </c>
      <c r="D32" s="309">
        <v>-2.160000000000001</v>
      </c>
      <c r="E32" s="170">
        <f t="shared" si="1"/>
        <v>-0.38379629629629664</v>
      </c>
      <c r="F32" s="9"/>
      <c r="G32" s="169">
        <f t="shared" si="0"/>
        <v>0.82900000000000107</v>
      </c>
      <c r="H32" s="310"/>
    </row>
    <row r="33" spans="2:8" ht="15" customHeight="1" thickBot="1" x14ac:dyDescent="0.35">
      <c r="B33" s="305" t="s">
        <v>303</v>
      </c>
      <c r="C33" s="314">
        <f>SUM(C26:C27)</f>
        <v>690.12079627000105</v>
      </c>
      <c r="D33" s="306">
        <f>SUM(D26:D27)</f>
        <v>741.89389624499995</v>
      </c>
      <c r="E33" s="165">
        <f t="shared" si="1"/>
        <v>-6.9785046402243922E-2</v>
      </c>
      <c r="G33" s="164">
        <f t="shared" si="0"/>
        <v>-51.7730999749989</v>
      </c>
      <c r="H33" s="310"/>
    </row>
    <row r="34" spans="2:8" s="307" customFormat="1" ht="15" customHeight="1" thickBot="1" x14ac:dyDescent="0.35">
      <c r="B34" s="318" t="s">
        <v>80</v>
      </c>
      <c r="C34" s="319">
        <v>149.95199100000002</v>
      </c>
      <c r="D34" s="319">
        <v>193.34464080999999</v>
      </c>
      <c r="E34" s="179">
        <f t="shared" si="1"/>
        <v>-0.2244316140763476</v>
      </c>
      <c r="F34" s="9"/>
      <c r="G34" s="178">
        <f t="shared" si="0"/>
        <v>-43.392649809999966</v>
      </c>
      <c r="H34" s="310"/>
    </row>
    <row r="35" spans="2:8" s="307" customFormat="1" ht="15" customHeight="1" thickBot="1" x14ac:dyDescent="0.35">
      <c r="B35" s="318" t="s">
        <v>304</v>
      </c>
      <c r="C35" s="319">
        <v>-0.39531442000018435</v>
      </c>
      <c r="D35" s="319">
        <v>21.570839225000004</v>
      </c>
      <c r="E35" s="179">
        <f t="shared" si="1"/>
        <v>-1.0183263347279519</v>
      </c>
      <c r="F35" s="9"/>
      <c r="G35" s="178">
        <f t="shared" si="0"/>
        <v>-21.966153645000187</v>
      </c>
      <c r="H35" s="310"/>
    </row>
    <row r="36" spans="2:8" ht="15" customHeight="1" thickBot="1" x14ac:dyDescent="0.35">
      <c r="B36" s="305" t="s">
        <v>305</v>
      </c>
      <c r="C36" s="314">
        <f>SUM(C33:C35)</f>
        <v>839.67747285000087</v>
      </c>
      <c r="D36" s="306">
        <f>SUM(D33:D35)</f>
        <v>956.80937627999992</v>
      </c>
      <c r="E36" s="165">
        <f t="shared" si="1"/>
        <v>-0.12241926796892266</v>
      </c>
      <c r="G36" s="164">
        <f t="shared" si="0"/>
        <v>-117.13190342999906</v>
      </c>
      <c r="H36" s="310"/>
    </row>
    <row r="37" spans="2:8" s="307" customFormat="1" ht="14.5" customHeight="1" thickBot="1" x14ac:dyDescent="0.35">
      <c r="B37" s="318" t="s">
        <v>306</v>
      </c>
      <c r="C37" s="319">
        <f>SUM(C38:C39)</f>
        <v>-183.76277244999997</v>
      </c>
      <c r="D37" s="319">
        <f>SUM(D38:D39)</f>
        <v>-201.60599999999999</v>
      </c>
      <c r="E37" s="179">
        <f t="shared" si="1"/>
        <v>-8.8505439074234027E-2</v>
      </c>
      <c r="F37" s="9"/>
      <c r="G37" s="178">
        <f t="shared" si="0"/>
        <v>17.843227550000023</v>
      </c>
      <c r="H37" s="310"/>
    </row>
    <row r="38" spans="2:8" s="307" customFormat="1" ht="15" customHeight="1" outlineLevel="1" x14ac:dyDescent="0.3">
      <c r="B38" s="308" t="s">
        <v>117</v>
      </c>
      <c r="C38" s="309">
        <v>-169.74029271999999</v>
      </c>
      <c r="D38" s="309">
        <v>-113.916</v>
      </c>
      <c r="E38" s="170">
        <f t="shared" si="1"/>
        <v>0.49004786614698537</v>
      </c>
      <c r="F38" s="9"/>
      <c r="G38" s="169">
        <f t="shared" si="0"/>
        <v>-55.824292719999988</v>
      </c>
      <c r="H38" s="310"/>
    </row>
    <row r="39" spans="2:8" s="307" customFormat="1" ht="15" customHeight="1" outlineLevel="1" thickBot="1" x14ac:dyDescent="0.35">
      <c r="B39" s="308" t="s">
        <v>118</v>
      </c>
      <c r="C39" s="309">
        <v>-14.022479729999999</v>
      </c>
      <c r="D39" s="309">
        <v>-87.69</v>
      </c>
      <c r="E39" s="170">
        <f t="shared" si="1"/>
        <v>-0.84009032124529592</v>
      </c>
      <c r="F39" s="9"/>
      <c r="G39" s="169">
        <f t="shared" si="0"/>
        <v>73.667520269999997</v>
      </c>
      <c r="H39" s="310"/>
    </row>
    <row r="40" spans="2:8" ht="16" thickBot="1" x14ac:dyDescent="0.35">
      <c r="B40" s="305" t="s">
        <v>307</v>
      </c>
      <c r="C40" s="314">
        <f>SUM(C36:C37)</f>
        <v>655.91470040000092</v>
      </c>
      <c r="D40" s="306">
        <f>SUM(D36:D37)</f>
        <v>755.20337627999993</v>
      </c>
      <c r="E40" s="165">
        <f t="shared" si="1"/>
        <v>-0.13147276481876669</v>
      </c>
      <c r="G40" s="164">
        <f t="shared" si="0"/>
        <v>-99.288675879999005</v>
      </c>
      <c r="H40" s="310"/>
    </row>
    <row r="41" spans="2:8" s="307" customFormat="1" ht="15" customHeight="1" x14ac:dyDescent="0.3">
      <c r="B41" s="78" t="s">
        <v>308</v>
      </c>
      <c r="C41" s="75">
        <v>-12.837</v>
      </c>
      <c r="D41" s="75">
        <v>-6.3410000000000002</v>
      </c>
      <c r="E41" s="320">
        <f t="shared" si="1"/>
        <v>1.0244440939914838</v>
      </c>
      <c r="F41" s="9"/>
      <c r="G41" s="190">
        <f t="shared" si="0"/>
        <v>-6.4959999999999996</v>
      </c>
      <c r="H41" s="310"/>
    </row>
    <row r="42" spans="2:8" ht="16.25" customHeight="1" thickBot="1" x14ac:dyDescent="0.35">
      <c r="B42" s="321" t="s">
        <v>309</v>
      </c>
      <c r="C42" s="322">
        <f>SUM(C40:C41)</f>
        <v>643.07770040000094</v>
      </c>
      <c r="D42" s="322">
        <f>SUM(D40:D41)</f>
        <v>748.86237627999992</v>
      </c>
      <c r="E42" s="193">
        <f t="shared" si="1"/>
        <v>-0.14126050290507053</v>
      </c>
      <c r="G42" s="192">
        <f t="shared" si="0"/>
        <v>-105.78467587999899</v>
      </c>
      <c r="H42" s="310"/>
    </row>
    <row r="43" spans="2:8" ht="15" customHeight="1" x14ac:dyDescent="0.3">
      <c r="B43" s="206" t="s">
        <v>310</v>
      </c>
      <c r="C43" s="235">
        <f>C37/-C36</f>
        <v>0.21884923484523106</v>
      </c>
      <c r="D43" s="235">
        <f>D37/-D36</f>
        <v>0.2107065471952505</v>
      </c>
      <c r="E43" s="235"/>
      <c r="G43" s="323"/>
      <c r="H43" s="206"/>
    </row>
    <row r="44" spans="2:8" ht="15" customHeight="1" x14ac:dyDescent="0.3">
      <c r="B44" s="323"/>
      <c r="C44" s="323"/>
      <c r="D44" s="323"/>
      <c r="E44" s="323"/>
      <c r="F44" s="323"/>
      <c r="G44" s="323"/>
    </row>
    <row r="45" spans="2:8" ht="15" customHeight="1" x14ac:dyDescent="0.3">
      <c r="B45" s="323"/>
      <c r="C45" s="323"/>
      <c r="D45" s="323"/>
      <c r="E45" s="323"/>
      <c r="F45" s="323"/>
      <c r="G45" s="323"/>
    </row>
    <row r="46" spans="2:8" ht="15" customHeight="1" x14ac:dyDescent="0.3">
      <c r="B46" s="323"/>
      <c r="C46" s="323"/>
      <c r="D46" s="323"/>
      <c r="E46" s="323"/>
      <c r="F46" s="323"/>
      <c r="G46" s="323"/>
    </row>
    <row r="47" spans="2:8" ht="15" customHeight="1" x14ac:dyDescent="0.3">
      <c r="B47" s="323"/>
      <c r="C47" s="323"/>
      <c r="D47" s="323"/>
      <c r="E47" s="323"/>
      <c r="F47" s="323"/>
      <c r="G47" s="323"/>
    </row>
    <row r="48" spans="2:8" ht="15" customHeight="1" x14ac:dyDescent="0.3">
      <c r="B48" s="323"/>
      <c r="C48" s="323"/>
      <c r="D48" s="323"/>
      <c r="E48" s="323"/>
      <c r="F48" s="323"/>
      <c r="G48" s="323"/>
    </row>
    <row r="49" spans="2:7" ht="15" customHeight="1" x14ac:dyDescent="0.3">
      <c r="B49" s="323"/>
      <c r="C49" s="323"/>
      <c r="D49" s="323"/>
      <c r="E49" s="323"/>
      <c r="F49" s="323"/>
      <c r="G49" s="323"/>
    </row>
    <row r="50" spans="2:7" ht="15" customHeight="1" x14ac:dyDescent="0.3">
      <c r="B50" s="323"/>
      <c r="C50" s="323"/>
      <c r="D50" s="323"/>
      <c r="E50" s="323"/>
      <c r="F50" s="323"/>
      <c r="G50" s="323"/>
    </row>
    <row r="51" spans="2:7" ht="15" customHeight="1" x14ac:dyDescent="0.3">
      <c r="C51" s="303"/>
      <c r="D51" s="303"/>
      <c r="G51" s="323"/>
    </row>
    <row r="52" spans="2:7" ht="15" customHeight="1" x14ac:dyDescent="0.3">
      <c r="C52" s="303"/>
      <c r="D52" s="303"/>
      <c r="G52" s="323"/>
    </row>
    <row r="53" spans="2:7" ht="15" customHeight="1" x14ac:dyDescent="0.3">
      <c r="C53" s="303"/>
      <c r="D53" s="303"/>
      <c r="G53" s="323"/>
    </row>
    <row r="54" spans="2:7" ht="15" customHeight="1" x14ac:dyDescent="0.3">
      <c r="C54" s="303"/>
      <c r="D54" s="303"/>
      <c r="G54" s="323"/>
    </row>
    <row r="55" spans="2:7" ht="15" customHeight="1" x14ac:dyDescent="0.3">
      <c r="C55" s="303"/>
      <c r="D55" s="303"/>
      <c r="G55" s="323"/>
    </row>
    <row r="56" spans="2:7" ht="15" customHeight="1" x14ac:dyDescent="0.3">
      <c r="C56" s="303"/>
      <c r="D56" s="303"/>
      <c r="G56" s="323"/>
    </row>
    <row r="57" spans="2:7" ht="15" customHeight="1" x14ac:dyDescent="0.3">
      <c r="C57" s="303"/>
      <c r="D57" s="303"/>
      <c r="G57" s="323"/>
    </row>
    <row r="58" spans="2:7" ht="15" customHeight="1" x14ac:dyDescent="0.3">
      <c r="C58" s="303"/>
      <c r="D58" s="303"/>
      <c r="G58" s="323"/>
    </row>
    <row r="59" spans="2:7" ht="15" customHeight="1" x14ac:dyDescent="0.3">
      <c r="C59" s="303"/>
      <c r="D59" s="303"/>
      <c r="G59" s="323"/>
    </row>
    <row r="60" spans="2:7" ht="15" customHeight="1" x14ac:dyDescent="0.3">
      <c r="C60" s="303"/>
      <c r="D60" s="303"/>
      <c r="G60" s="323"/>
    </row>
    <row r="61" spans="2:7" ht="15" customHeight="1" x14ac:dyDescent="0.3">
      <c r="C61" s="303"/>
      <c r="D61" s="303"/>
      <c r="G61" s="323"/>
    </row>
    <row r="62" spans="2:7" ht="15" customHeight="1" x14ac:dyDescent="0.3">
      <c r="C62" s="303"/>
      <c r="D62" s="303"/>
      <c r="G62" s="323"/>
    </row>
    <row r="63" spans="2:7" ht="15" customHeight="1" x14ac:dyDescent="0.3">
      <c r="C63" s="303"/>
      <c r="D63" s="303"/>
      <c r="G63" s="323"/>
    </row>
    <row r="64" spans="2:7" ht="15" customHeight="1" x14ac:dyDescent="0.3">
      <c r="C64" s="303"/>
      <c r="D64" s="303"/>
      <c r="G64" s="323"/>
    </row>
    <row r="65" spans="3:7" ht="15" customHeight="1" x14ac:dyDescent="0.3">
      <c r="C65" s="303"/>
      <c r="D65" s="303"/>
      <c r="G65" s="323"/>
    </row>
    <row r="66" spans="3:7" ht="15" customHeight="1" x14ac:dyDescent="0.3">
      <c r="C66" s="303"/>
      <c r="D66" s="303"/>
      <c r="G66" s="323"/>
    </row>
    <row r="67" spans="3:7" ht="15" customHeight="1" x14ac:dyDescent="0.3">
      <c r="C67" s="303"/>
      <c r="D67" s="303"/>
      <c r="G67" s="323"/>
    </row>
    <row r="68" spans="3:7" ht="15" customHeight="1" x14ac:dyDescent="0.3">
      <c r="C68" s="303"/>
      <c r="D68" s="303"/>
      <c r="G68" s="323"/>
    </row>
    <row r="69" spans="3:7" ht="14" x14ac:dyDescent="0.3">
      <c r="C69" s="303"/>
      <c r="D69" s="303"/>
      <c r="G69" s="323"/>
    </row>
    <row r="70" spans="3:7" ht="14.5" customHeight="1" x14ac:dyDescent="0.3">
      <c r="C70" s="303"/>
      <c r="D70" s="303"/>
      <c r="G70" s="323"/>
    </row>
    <row r="71" spans="3:7" ht="14.5" customHeight="1" x14ac:dyDescent="0.3">
      <c r="C71" s="303"/>
      <c r="D71" s="303"/>
      <c r="G71" s="323"/>
    </row>
    <row r="72" spans="3:7" ht="14.5" customHeight="1" x14ac:dyDescent="0.3">
      <c r="C72" s="303"/>
      <c r="D72" s="303"/>
      <c r="G72" s="323"/>
    </row>
    <row r="73" spans="3:7" ht="14.5" customHeight="1" x14ac:dyDescent="0.3">
      <c r="C73" s="303"/>
      <c r="D73" s="303"/>
      <c r="G73" s="323"/>
    </row>
    <row r="74" spans="3:7" ht="14.5" customHeight="1" x14ac:dyDescent="0.3">
      <c r="C74" s="303"/>
      <c r="D74" s="303"/>
      <c r="G74" s="323"/>
    </row>
    <row r="75" spans="3:7" ht="14.5" customHeight="1" x14ac:dyDescent="0.3">
      <c r="C75" s="303"/>
      <c r="D75" s="303"/>
      <c r="G75" s="323"/>
    </row>
    <row r="76" spans="3:7" ht="14.5" customHeight="1" x14ac:dyDescent="0.3">
      <c r="C76" s="303"/>
      <c r="D76" s="303"/>
      <c r="G76" s="323"/>
    </row>
    <row r="77" spans="3:7" ht="14.5" customHeight="1" x14ac:dyDescent="0.3">
      <c r="C77" s="303"/>
      <c r="D77" s="303"/>
      <c r="G77" s="323"/>
    </row>
    <row r="78" spans="3:7" ht="14.5" customHeight="1" x14ac:dyDescent="0.3">
      <c r="C78" s="303"/>
      <c r="D78" s="303"/>
      <c r="G78" s="323"/>
    </row>
    <row r="79" spans="3:7" ht="14.5" customHeight="1" x14ac:dyDescent="0.3">
      <c r="C79" s="303"/>
      <c r="D79" s="303"/>
      <c r="G79" s="323"/>
    </row>
    <row r="80" spans="3:7" ht="14.5" customHeight="1" x14ac:dyDescent="0.3">
      <c r="C80" s="303"/>
      <c r="D80" s="303"/>
      <c r="G80" s="323"/>
    </row>
    <row r="81" spans="3:7" ht="14.5" customHeight="1" x14ac:dyDescent="0.3">
      <c r="C81" s="303"/>
      <c r="D81" s="303"/>
      <c r="G81" s="323"/>
    </row>
    <row r="82" spans="3:7" ht="14.5" customHeight="1" x14ac:dyDescent="0.3">
      <c r="C82" s="303"/>
      <c r="D82" s="303"/>
      <c r="G82" s="323"/>
    </row>
    <row r="83" spans="3:7" ht="14.5" customHeight="1" x14ac:dyDescent="0.3">
      <c r="C83" s="303"/>
      <c r="D83" s="303"/>
      <c r="G83" s="323"/>
    </row>
    <row r="84" spans="3:7" ht="14.5" customHeight="1" x14ac:dyDescent="0.3">
      <c r="C84" s="303"/>
      <c r="D84" s="303"/>
      <c r="G84" s="323"/>
    </row>
    <row r="85" spans="3:7" ht="14.5" customHeight="1" x14ac:dyDescent="0.3">
      <c r="C85" s="303"/>
      <c r="D85" s="303"/>
      <c r="G85" s="323"/>
    </row>
    <row r="86" spans="3:7" ht="14.5" customHeight="1" x14ac:dyDescent="0.3">
      <c r="C86" s="303"/>
      <c r="D86" s="303"/>
      <c r="G86" s="323"/>
    </row>
  </sheetData>
  <mergeCells count="1">
    <mergeCell ref="C9:E9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6C9C2-3C73-4402-8FE3-5592458DA3DA}">
  <sheetPr>
    <tabColor theme="9" tint="0.79998168889431442"/>
  </sheetPr>
  <dimension ref="A1:U86"/>
  <sheetViews>
    <sheetView showGridLines="0" zoomScale="70" zoomScaleNormal="70" workbookViewId="0">
      <pane xSplit="2" ySplit="10" topLeftCell="C11" activePane="bottomRight" state="frozen"/>
      <selection activeCell="D3" sqref="D3:D4"/>
      <selection pane="topRight" activeCell="D3" sqref="D3:D4"/>
      <selection pane="bottomLeft" activeCell="D3" sqref="D3:D4"/>
      <selection pane="bottomRight" activeCell="C11" sqref="C11"/>
    </sheetView>
  </sheetViews>
  <sheetFormatPr defaultColWidth="0" defaultRowHeight="0" customHeight="1" zeroHeight="1" outlineLevelRow="1" x14ac:dyDescent="0.35"/>
  <cols>
    <col min="1" max="1" width="1.54296875" style="1" customWidth="1"/>
    <col min="2" max="2" width="60.54296875" style="1" customWidth="1"/>
    <col min="3" max="4" width="12" style="1" customWidth="1"/>
    <col min="5" max="5" width="11" style="1" customWidth="1"/>
    <col min="6" max="6" width="7.453125" style="1" customWidth="1"/>
    <col min="7" max="7" width="11.7265625" style="44" customWidth="1"/>
    <col min="8" max="8" width="9.54296875" style="1" customWidth="1"/>
    <col min="9" max="10" width="10.54296875" style="1" hidden="1" customWidth="1"/>
    <col min="11" max="21" width="0" style="1" hidden="1" customWidth="1"/>
    <col min="22" max="16384" width="10.54296875" style="1" hidden="1"/>
  </cols>
  <sheetData>
    <row r="1" spans="1:10" ht="3.5" customHeight="1" thickBot="1" x14ac:dyDescent="0.4">
      <c r="C1" s="2"/>
      <c r="D1" s="2"/>
      <c r="E1" s="2"/>
      <c r="F1" s="2"/>
      <c r="G1" s="2"/>
    </row>
    <row r="2" spans="1:10" ht="15.5" x14ac:dyDescent="0.35">
      <c r="A2" s="3"/>
      <c r="B2" s="4"/>
      <c r="C2" s="5"/>
      <c r="D2" s="5"/>
      <c r="E2" s="5"/>
      <c r="F2" s="7"/>
      <c r="G2" s="7"/>
      <c r="H2" s="7"/>
      <c r="I2" s="7"/>
      <c r="J2" s="8"/>
    </row>
    <row r="3" spans="1:10" ht="15.5" x14ac:dyDescent="0.35">
      <c r="A3" s="3"/>
      <c r="B3" s="10"/>
      <c r="C3" s="11" t="s">
        <v>0</v>
      </c>
      <c r="D3" s="12">
        <v>45382</v>
      </c>
      <c r="E3" s="11"/>
      <c r="F3" s="11"/>
      <c r="G3" s="11"/>
      <c r="H3" s="11"/>
      <c r="I3" s="11"/>
      <c r="J3" s="13"/>
    </row>
    <row r="4" spans="1:10" ht="15.5" x14ac:dyDescent="0.35">
      <c r="A4" s="3"/>
      <c r="B4" s="10"/>
      <c r="C4" s="11" t="s">
        <v>1</v>
      </c>
      <c r="D4" s="14" t="s">
        <v>360</v>
      </c>
      <c r="E4" s="15"/>
      <c r="F4" s="11"/>
      <c r="G4" s="11"/>
      <c r="H4" s="11"/>
      <c r="I4" s="11"/>
      <c r="J4" s="13"/>
    </row>
    <row r="5" spans="1:10" ht="16" thickBot="1" x14ac:dyDescent="0.4">
      <c r="A5" s="3"/>
      <c r="B5" s="16"/>
      <c r="C5" s="17"/>
      <c r="D5" s="17"/>
      <c r="E5" s="17"/>
      <c r="F5" s="18"/>
      <c r="G5" s="18"/>
      <c r="H5" s="18"/>
      <c r="I5" s="18"/>
      <c r="J5" s="19"/>
    </row>
    <row r="6" spans="1:10" ht="15.5" x14ac:dyDescent="0.35">
      <c r="G6" s="1"/>
    </row>
    <row r="7" spans="1:10" ht="15" customHeight="1" x14ac:dyDescent="0.35">
      <c r="B7" s="21" t="s">
        <v>3</v>
      </c>
      <c r="C7" s="22"/>
      <c r="D7" s="22"/>
      <c r="E7" s="22"/>
      <c r="F7" s="22"/>
      <c r="G7" s="22"/>
      <c r="H7" s="22"/>
    </row>
    <row r="8" spans="1:10" ht="16" thickBot="1" x14ac:dyDescent="0.4">
      <c r="H8" s="69"/>
    </row>
    <row r="9" spans="1:10" ht="15" customHeight="1" thickBot="1" x14ac:dyDescent="0.4">
      <c r="B9" s="26" t="s">
        <v>97</v>
      </c>
      <c r="C9" s="403" t="s">
        <v>32</v>
      </c>
      <c r="D9" s="404"/>
      <c r="E9" s="404"/>
      <c r="H9" s="62"/>
    </row>
    <row r="10" spans="1:10" ht="15" customHeight="1" thickBot="1" x14ac:dyDescent="0.4">
      <c r="B10" s="94" t="s">
        <v>34</v>
      </c>
      <c r="C10" s="27" t="s">
        <v>360</v>
      </c>
      <c r="D10" s="71" t="s">
        <v>361</v>
      </c>
      <c r="E10" s="27" t="s">
        <v>7</v>
      </c>
      <c r="G10" s="27" t="s">
        <v>9</v>
      </c>
      <c r="H10" s="62"/>
    </row>
    <row r="11" spans="1:10" ht="15.5" customHeight="1" thickBot="1" x14ac:dyDescent="0.4">
      <c r="B11" s="305" t="s">
        <v>71</v>
      </c>
      <c r="C11" s="306">
        <f>SUM(C12:C13)</f>
        <v>1978.18782633</v>
      </c>
      <c r="D11" s="306">
        <f>SUM(D12:D13)</f>
        <v>1570.8209092300001</v>
      </c>
      <c r="E11" s="165">
        <f t="shared" ref="E11:E32" si="0">IFERROR(C11/D11-1,"N.A.")</f>
        <v>0.25933377554777204</v>
      </c>
      <c r="G11" s="306">
        <f t="shared" ref="G11:G32" si="1">C11-D11</f>
        <v>407.36691709999991</v>
      </c>
      <c r="H11" s="62"/>
    </row>
    <row r="12" spans="1:10" s="161" customFormat="1" ht="46.5" customHeight="1" outlineLevel="1" x14ac:dyDescent="0.35">
      <c r="B12" s="78" t="s">
        <v>311</v>
      </c>
      <c r="C12" s="75">
        <v>1203.0920763300001</v>
      </c>
      <c r="D12" s="75">
        <v>783.62818422999999</v>
      </c>
      <c r="E12" s="320">
        <f t="shared" si="0"/>
        <v>0.53528433578760182</v>
      </c>
      <c r="F12" s="1"/>
      <c r="G12" s="75">
        <f t="shared" si="1"/>
        <v>419.46389210000007</v>
      </c>
      <c r="H12" s="62"/>
    </row>
    <row r="13" spans="1:10" s="161" customFormat="1" ht="15.5" customHeight="1" outlineLevel="1" x14ac:dyDescent="0.35">
      <c r="B13" s="78" t="s">
        <v>312</v>
      </c>
      <c r="C13" s="75">
        <v>775.09574999999995</v>
      </c>
      <c r="D13" s="75">
        <v>787.19272500000011</v>
      </c>
      <c r="E13" s="320">
        <f t="shared" si="0"/>
        <v>-1.5367234243685579E-2</v>
      </c>
      <c r="F13" s="1"/>
      <c r="G13" s="75">
        <f t="shared" si="1"/>
        <v>-12.096975000000157</v>
      </c>
      <c r="H13" s="62"/>
    </row>
    <row r="14" spans="1:10" ht="29.5" customHeight="1" thickBot="1" x14ac:dyDescent="0.4">
      <c r="B14" s="78" t="s">
        <v>313</v>
      </c>
      <c r="C14" s="75">
        <v>-967.14300000000003</v>
      </c>
      <c r="D14" s="75">
        <v>-541.08746434</v>
      </c>
      <c r="E14" s="320">
        <f t="shared" si="0"/>
        <v>0.7874060364338471</v>
      </c>
      <c r="G14" s="75">
        <f t="shared" si="1"/>
        <v>-426.05553566000003</v>
      </c>
      <c r="H14" s="62"/>
    </row>
    <row r="15" spans="1:10" ht="15.5" customHeight="1" thickBot="1" x14ac:dyDescent="0.4">
      <c r="B15" s="305" t="s">
        <v>314</v>
      </c>
      <c r="C15" s="306">
        <f>SUM(C11,C14)</f>
        <v>1011.04482633</v>
      </c>
      <c r="D15" s="306">
        <f>SUM(D11,D14)</f>
        <v>1029.7334448900001</v>
      </c>
      <c r="E15" s="165">
        <f t="shared" si="0"/>
        <v>-1.814898666518161E-2</v>
      </c>
      <c r="G15" s="306">
        <f t="shared" si="1"/>
        <v>-18.688618560000123</v>
      </c>
      <c r="H15" s="62"/>
    </row>
    <row r="16" spans="1:10" ht="15.5" customHeight="1" thickBot="1" x14ac:dyDescent="0.4">
      <c r="B16" s="311" t="s">
        <v>315</v>
      </c>
      <c r="C16" s="313">
        <f>SUM(C17:C21)</f>
        <v>81.139646520000525</v>
      </c>
      <c r="D16" s="313">
        <f>SUM(D17:D21)</f>
        <v>160.60565313500001</v>
      </c>
      <c r="E16" s="174">
        <f t="shared" si="0"/>
        <v>-0.49478959839727987</v>
      </c>
      <c r="G16" s="313">
        <f t="shared" si="1"/>
        <v>-79.466006614999486</v>
      </c>
      <c r="H16" s="62"/>
    </row>
    <row r="17" spans="1:8" s="161" customFormat="1" ht="15.5" customHeight="1" outlineLevel="1" x14ac:dyDescent="0.35">
      <c r="B17" s="78" t="s">
        <v>302</v>
      </c>
      <c r="C17" s="75">
        <v>0</v>
      </c>
      <c r="D17" s="75">
        <v>0</v>
      </c>
      <c r="E17" s="320" t="str">
        <f t="shared" si="0"/>
        <v>N.A.</v>
      </c>
      <c r="F17" s="1"/>
      <c r="G17" s="75">
        <f t="shared" si="1"/>
        <v>0</v>
      </c>
      <c r="H17" s="62"/>
    </row>
    <row r="18" spans="1:8" s="161" customFormat="1" ht="15.5" customHeight="1" outlineLevel="1" x14ac:dyDescent="0.35">
      <c r="B18" s="78" t="s">
        <v>316</v>
      </c>
      <c r="C18" s="75">
        <v>-60.856215699999304</v>
      </c>
      <c r="D18" s="75">
        <v>-47.865179609999998</v>
      </c>
      <c r="E18" s="320">
        <f t="shared" si="0"/>
        <v>0.27140890718156241</v>
      </c>
      <c r="F18" s="1"/>
      <c r="G18" s="75">
        <f t="shared" si="1"/>
        <v>-12.991036089999305</v>
      </c>
      <c r="H18" s="62"/>
    </row>
    <row r="19" spans="1:8" s="161" customFormat="1" ht="15.5" customHeight="1" outlineLevel="1" x14ac:dyDescent="0.35">
      <c r="B19" s="78" t="s">
        <v>317</v>
      </c>
      <c r="C19" s="75">
        <v>-7.5608143600000002</v>
      </c>
      <c r="D19" s="75">
        <v>-6.4446472899999998</v>
      </c>
      <c r="E19" s="320">
        <f t="shared" si="0"/>
        <v>0.17319288702299174</v>
      </c>
      <c r="F19" s="1"/>
      <c r="G19" s="75">
        <f t="shared" si="1"/>
        <v>-1.1161670700000004</v>
      </c>
      <c r="H19" s="62"/>
    </row>
    <row r="20" spans="1:8" s="161" customFormat="1" ht="15.5" customHeight="1" outlineLevel="1" x14ac:dyDescent="0.35">
      <c r="B20" s="78" t="s">
        <v>318</v>
      </c>
      <c r="C20" s="75">
        <v>-0.39531442000018435</v>
      </c>
      <c r="D20" s="75">
        <v>21.570839225000004</v>
      </c>
      <c r="E20" s="320">
        <f t="shared" si="0"/>
        <v>-1.0183263347279519</v>
      </c>
      <c r="F20" s="1"/>
      <c r="G20" s="75">
        <f t="shared" si="1"/>
        <v>-21.966153645000187</v>
      </c>
      <c r="H20" s="62"/>
    </row>
    <row r="21" spans="1:8" s="161" customFormat="1" ht="15.5" customHeight="1" outlineLevel="1" thickBot="1" x14ac:dyDescent="0.4">
      <c r="B21" s="78" t="s">
        <v>137</v>
      </c>
      <c r="C21" s="75">
        <v>149.95199100000002</v>
      </c>
      <c r="D21" s="75">
        <v>193.34464080999999</v>
      </c>
      <c r="E21" s="320">
        <f t="shared" si="0"/>
        <v>-0.2244316140763476</v>
      </c>
      <c r="F21" s="1"/>
      <c r="G21" s="75">
        <f t="shared" si="1"/>
        <v>-43.392649809999966</v>
      </c>
      <c r="H21" s="62"/>
    </row>
    <row r="22" spans="1:8" ht="31.5" thickBot="1" x14ac:dyDescent="0.4">
      <c r="B22" s="324" t="s">
        <v>319</v>
      </c>
      <c r="C22" s="306">
        <f>SUM(C15:C16)</f>
        <v>1092.1844728500005</v>
      </c>
      <c r="D22" s="306">
        <f>SUM(D15:D16)</f>
        <v>1190.3390980250001</v>
      </c>
      <c r="E22" s="165">
        <f t="shared" si="0"/>
        <v>-8.2459380976275476E-2</v>
      </c>
      <c r="G22" s="306">
        <f t="shared" si="1"/>
        <v>-98.154625174999637</v>
      </c>
      <c r="H22" s="62"/>
    </row>
    <row r="23" spans="1:8" s="161" customFormat="1" ht="15.5" customHeight="1" thickBot="1" x14ac:dyDescent="0.4">
      <c r="B23" s="311" t="s">
        <v>78</v>
      </c>
      <c r="C23" s="313">
        <f>SUM(C24:C25)</f>
        <v>-252.50700000000003</v>
      </c>
      <c r="D23" s="313">
        <f>SUM(D24:D25)</f>
        <v>-233.52972174499999</v>
      </c>
      <c r="E23" s="174">
        <f t="shared" si="0"/>
        <v>8.1262796500575885E-2</v>
      </c>
      <c r="F23" s="1"/>
      <c r="G23" s="313">
        <f t="shared" si="1"/>
        <v>-18.977278255000044</v>
      </c>
      <c r="H23" s="62"/>
    </row>
    <row r="24" spans="1:8" s="161" customFormat="1" ht="15.5" customHeight="1" outlineLevel="1" x14ac:dyDescent="0.35">
      <c r="B24" s="78" t="s">
        <v>320</v>
      </c>
      <c r="C24" s="75">
        <v>41.862000000000002</v>
      </c>
      <c r="D24" s="75">
        <v>35.092160775000004</v>
      </c>
      <c r="E24" s="320">
        <f t="shared" si="0"/>
        <v>0.19291599820273531</v>
      </c>
      <c r="F24" s="1"/>
      <c r="G24" s="75">
        <f t="shared" si="1"/>
        <v>6.7698392249999984</v>
      </c>
      <c r="H24" s="62"/>
    </row>
    <row r="25" spans="1:8" s="161" customFormat="1" ht="15.5" customHeight="1" outlineLevel="1" thickBot="1" x14ac:dyDescent="0.4">
      <c r="B25" s="78" t="s">
        <v>321</v>
      </c>
      <c r="C25" s="75">
        <v>-294.36900000000003</v>
      </c>
      <c r="D25" s="75">
        <v>-268.62188251999999</v>
      </c>
      <c r="E25" s="320">
        <f t="shared" si="0"/>
        <v>9.5848920566190543E-2</v>
      </c>
      <c r="F25" s="1"/>
      <c r="G25" s="75">
        <f t="shared" si="1"/>
        <v>-25.747117480000043</v>
      </c>
      <c r="H25" s="62"/>
    </row>
    <row r="26" spans="1:8" ht="15.5" customHeight="1" thickBot="1" x14ac:dyDescent="0.4">
      <c r="B26" s="305" t="s">
        <v>322</v>
      </c>
      <c r="C26" s="306">
        <f>SUM(C22:C23)</f>
        <v>839.67747285000041</v>
      </c>
      <c r="D26" s="306">
        <f>SUM(D22:D23)</f>
        <v>956.80937628000015</v>
      </c>
      <c r="E26" s="165">
        <f t="shared" si="0"/>
        <v>-0.12241926796892333</v>
      </c>
      <c r="G26" s="306">
        <f t="shared" si="1"/>
        <v>-117.13190342999974</v>
      </c>
      <c r="H26" s="62"/>
    </row>
    <row r="27" spans="1:8" s="161" customFormat="1" ht="15.5" customHeight="1" thickBot="1" x14ac:dyDescent="0.4">
      <c r="B27" s="311" t="s">
        <v>306</v>
      </c>
      <c r="C27" s="313">
        <f>SUM(C28:C29)</f>
        <v>-183.76277244999997</v>
      </c>
      <c r="D27" s="313">
        <f>SUM(D28:D29)</f>
        <v>-201.60599999999999</v>
      </c>
      <c r="E27" s="174">
        <f t="shared" si="0"/>
        <v>-8.8505439074234027E-2</v>
      </c>
      <c r="F27" s="1"/>
      <c r="G27" s="313">
        <f t="shared" si="1"/>
        <v>17.843227550000023</v>
      </c>
      <c r="H27" s="62"/>
    </row>
    <row r="28" spans="1:8" s="161" customFormat="1" ht="15.5" customHeight="1" outlineLevel="1" x14ac:dyDescent="0.35">
      <c r="B28" s="78" t="s">
        <v>117</v>
      </c>
      <c r="C28" s="75">
        <v>-169.74029271999999</v>
      </c>
      <c r="D28" s="75">
        <v>-113.916</v>
      </c>
      <c r="E28" s="320">
        <f t="shared" si="0"/>
        <v>0.49004786614698537</v>
      </c>
      <c r="F28" s="1"/>
      <c r="G28" s="75">
        <f t="shared" si="1"/>
        <v>-55.824292719999988</v>
      </c>
      <c r="H28" s="62"/>
    </row>
    <row r="29" spans="1:8" s="161" customFormat="1" ht="15.5" customHeight="1" outlineLevel="1" thickBot="1" x14ac:dyDescent="0.4">
      <c r="B29" s="78" t="s">
        <v>118</v>
      </c>
      <c r="C29" s="75">
        <v>-14.022479729999999</v>
      </c>
      <c r="D29" s="75">
        <v>-87.69</v>
      </c>
      <c r="E29" s="320">
        <f t="shared" si="0"/>
        <v>-0.84009032124529592</v>
      </c>
      <c r="F29" s="1"/>
      <c r="G29" s="75">
        <f t="shared" si="1"/>
        <v>73.667520269999997</v>
      </c>
      <c r="H29" s="62"/>
    </row>
    <row r="30" spans="1:8" ht="15.5" customHeight="1" thickBot="1" x14ac:dyDescent="0.4">
      <c r="B30" s="305" t="s">
        <v>307</v>
      </c>
      <c r="C30" s="306">
        <f>SUM(C26:C27)</f>
        <v>655.91470040000047</v>
      </c>
      <c r="D30" s="306">
        <f>SUM(D26:D27)</f>
        <v>755.20337628000016</v>
      </c>
      <c r="E30" s="165">
        <f t="shared" si="0"/>
        <v>-0.13147276481876757</v>
      </c>
      <c r="G30" s="306">
        <f t="shared" si="1"/>
        <v>-99.288675879999687</v>
      </c>
      <c r="H30" s="62"/>
    </row>
    <row r="31" spans="1:8" s="161" customFormat="1" ht="15.5" customHeight="1" x14ac:dyDescent="0.35">
      <c r="A31" s="161" t="s">
        <v>323</v>
      </c>
      <c r="B31" s="78" t="s">
        <v>308</v>
      </c>
      <c r="C31" s="75">
        <v>-12.837</v>
      </c>
      <c r="D31" s="75">
        <v>-6.3410000000000002</v>
      </c>
      <c r="E31" s="320">
        <f t="shared" si="0"/>
        <v>1.0244440939914838</v>
      </c>
      <c r="F31" s="1"/>
      <c r="G31" s="75">
        <f t="shared" si="1"/>
        <v>-6.4959999999999996</v>
      </c>
      <c r="H31" s="62"/>
    </row>
    <row r="32" spans="1:8" ht="15.5" customHeight="1" thickBot="1" x14ac:dyDescent="0.4">
      <c r="B32" s="321" t="s">
        <v>309</v>
      </c>
      <c r="C32" s="322">
        <f>SUM(C30:C31)</f>
        <v>643.07770040000048</v>
      </c>
      <c r="D32" s="322">
        <f>SUM(D30:D31)</f>
        <v>748.86237628000015</v>
      </c>
      <c r="E32" s="193">
        <f t="shared" si="0"/>
        <v>-0.14126050290507142</v>
      </c>
      <c r="G32" s="322">
        <f t="shared" si="1"/>
        <v>-105.78467587999967</v>
      </c>
      <c r="H32" s="62"/>
    </row>
    <row r="33" spans="2:8" ht="15" customHeight="1" x14ac:dyDescent="0.35">
      <c r="C33" s="325"/>
      <c r="D33" s="325"/>
      <c r="G33" s="326"/>
      <c r="H33" s="62"/>
    </row>
    <row r="34" spans="2:8" ht="15" customHeight="1" x14ac:dyDescent="0.35">
      <c r="B34" s="92" t="s">
        <v>30</v>
      </c>
      <c r="C34" s="327">
        <f>C32-'DRE IFRS'!C42</f>
        <v>0</v>
      </c>
      <c r="D34" s="327">
        <f>D32-'DRE IFRS'!D42</f>
        <v>0</v>
      </c>
      <c r="E34" s="327"/>
      <c r="G34" s="326"/>
      <c r="H34" s="62"/>
    </row>
    <row r="35" spans="2:8" ht="15" customHeight="1" x14ac:dyDescent="0.35">
      <c r="B35" s="92" t="s">
        <v>30</v>
      </c>
      <c r="C35" s="327">
        <f>ROUND(C32-'DRE IFRS'!C42,2)</f>
        <v>0</v>
      </c>
      <c r="D35" s="327">
        <f>ROUND(D32-'DRE IFRS'!D42,2)</f>
        <v>0</v>
      </c>
      <c r="E35" s="327"/>
      <c r="G35" s="326"/>
      <c r="H35" s="62"/>
    </row>
    <row r="36" spans="2:8" ht="15" customHeight="1" x14ac:dyDescent="0.35">
      <c r="C36" s="325"/>
      <c r="D36" s="325"/>
      <c r="G36" s="326"/>
      <c r="H36" s="62"/>
    </row>
    <row r="37" spans="2:8" ht="15" customHeight="1" x14ac:dyDescent="0.35">
      <c r="C37" s="325"/>
      <c r="D37" s="325"/>
      <c r="G37" s="326"/>
      <c r="H37" s="62"/>
    </row>
    <row r="38" spans="2:8" ht="15" customHeight="1" x14ac:dyDescent="0.35">
      <c r="C38" s="325"/>
      <c r="D38" s="325"/>
      <c r="G38" s="326"/>
      <c r="H38" s="62"/>
    </row>
    <row r="39" spans="2:8" ht="15" customHeight="1" x14ac:dyDescent="0.35">
      <c r="C39" s="325"/>
      <c r="D39" s="325"/>
      <c r="G39" s="326"/>
      <c r="H39" s="62"/>
    </row>
    <row r="40" spans="2:8" ht="15" customHeight="1" x14ac:dyDescent="0.35">
      <c r="C40" s="325"/>
      <c r="D40" s="325"/>
      <c r="G40" s="326"/>
      <c r="H40" s="62"/>
    </row>
    <row r="41" spans="2:8" ht="15" hidden="1" customHeight="1" x14ac:dyDescent="0.35">
      <c r="C41" s="325"/>
      <c r="D41" s="325"/>
      <c r="G41" s="326"/>
      <c r="H41" s="62"/>
    </row>
    <row r="42" spans="2:8" ht="15" hidden="1" customHeight="1" x14ac:dyDescent="0.35">
      <c r="C42" s="325"/>
      <c r="D42" s="325"/>
      <c r="G42" s="326"/>
      <c r="H42" s="62"/>
    </row>
    <row r="43" spans="2:8" ht="15" hidden="1" customHeight="1" x14ac:dyDescent="0.35">
      <c r="C43" s="325"/>
      <c r="D43" s="325"/>
      <c r="G43" s="326"/>
      <c r="H43" s="62"/>
    </row>
    <row r="44" spans="2:8" ht="15" hidden="1" customHeight="1" x14ac:dyDescent="0.35">
      <c r="G44" s="326"/>
    </row>
    <row r="45" spans="2:8" ht="15" hidden="1" customHeight="1" x14ac:dyDescent="0.35">
      <c r="G45" s="326"/>
    </row>
    <row r="46" spans="2:8" ht="15" hidden="1" customHeight="1" x14ac:dyDescent="0.35">
      <c r="G46" s="326"/>
    </row>
    <row r="47" spans="2:8" ht="15" hidden="1" customHeight="1" x14ac:dyDescent="0.35">
      <c r="G47" s="326"/>
    </row>
    <row r="48" spans="2:8" ht="15" hidden="1" customHeight="1" x14ac:dyDescent="0.35">
      <c r="C48" s="325"/>
      <c r="D48" s="325"/>
      <c r="G48" s="326"/>
    </row>
    <row r="49" spans="3:7" ht="15" hidden="1" customHeight="1" x14ac:dyDescent="0.35">
      <c r="C49" s="325"/>
      <c r="D49" s="325"/>
      <c r="G49" s="326"/>
    </row>
    <row r="50" spans="3:7" ht="15" hidden="1" customHeight="1" x14ac:dyDescent="0.35">
      <c r="C50" s="325"/>
      <c r="D50" s="325"/>
      <c r="G50" s="326"/>
    </row>
    <row r="51" spans="3:7" ht="15" hidden="1" customHeight="1" x14ac:dyDescent="0.35">
      <c r="C51" s="325"/>
      <c r="D51" s="325"/>
      <c r="G51" s="326"/>
    </row>
    <row r="52" spans="3:7" ht="15" hidden="1" customHeight="1" x14ac:dyDescent="0.35">
      <c r="C52" s="325"/>
      <c r="D52" s="325"/>
      <c r="G52" s="326"/>
    </row>
    <row r="53" spans="3:7" ht="15" hidden="1" customHeight="1" x14ac:dyDescent="0.35">
      <c r="C53" s="325"/>
      <c r="D53" s="325"/>
      <c r="G53" s="326"/>
    </row>
    <row r="54" spans="3:7" ht="15.5" hidden="1" x14ac:dyDescent="0.35">
      <c r="C54" s="325"/>
      <c r="D54" s="325"/>
      <c r="G54" s="326"/>
    </row>
    <row r="55" spans="3:7" ht="15.5" hidden="1" x14ac:dyDescent="0.35">
      <c r="C55" s="325"/>
      <c r="D55" s="325"/>
      <c r="G55" s="326"/>
    </row>
    <row r="56" spans="3:7" ht="15.5" hidden="1" x14ac:dyDescent="0.35">
      <c r="C56" s="325"/>
      <c r="D56" s="325"/>
      <c r="G56" s="326"/>
    </row>
    <row r="57" spans="3:7" ht="15.5" hidden="1" x14ac:dyDescent="0.35">
      <c r="C57" s="325"/>
      <c r="D57" s="325"/>
      <c r="G57" s="326"/>
    </row>
    <row r="58" spans="3:7" ht="15.5" hidden="1" x14ac:dyDescent="0.35">
      <c r="C58" s="325"/>
      <c r="D58" s="325"/>
      <c r="G58" s="326"/>
    </row>
    <row r="59" spans="3:7" ht="15.5" hidden="1" x14ac:dyDescent="0.35">
      <c r="C59" s="325"/>
      <c r="D59" s="325"/>
      <c r="G59" s="326"/>
    </row>
    <row r="60" spans="3:7" ht="15.5" hidden="1" x14ac:dyDescent="0.35">
      <c r="C60" s="325"/>
      <c r="D60" s="325"/>
      <c r="G60" s="326"/>
    </row>
    <row r="61" spans="3:7" ht="15.5" hidden="1" x14ac:dyDescent="0.35">
      <c r="C61" s="325"/>
      <c r="D61" s="325"/>
      <c r="G61" s="326"/>
    </row>
    <row r="62" spans="3:7" ht="15.5" hidden="1" x14ac:dyDescent="0.35">
      <c r="C62" s="325"/>
      <c r="D62" s="325"/>
      <c r="G62" s="326"/>
    </row>
    <row r="63" spans="3:7" ht="15.5" hidden="1" x14ac:dyDescent="0.35">
      <c r="C63" s="325"/>
      <c r="D63" s="325"/>
      <c r="G63" s="326"/>
    </row>
    <row r="64" spans="3:7" ht="15.5" hidden="1" x14ac:dyDescent="0.35">
      <c r="C64" s="325"/>
      <c r="D64" s="325"/>
      <c r="G64" s="326"/>
    </row>
    <row r="65" spans="3:7" ht="15.5" hidden="1" x14ac:dyDescent="0.35">
      <c r="C65" s="325"/>
      <c r="D65" s="325"/>
      <c r="G65" s="326"/>
    </row>
    <row r="66" spans="3:7" ht="15.5" hidden="1" x14ac:dyDescent="0.35">
      <c r="C66" s="325"/>
      <c r="D66" s="325"/>
      <c r="G66" s="326"/>
    </row>
    <row r="67" spans="3:7" ht="15.5" hidden="1" x14ac:dyDescent="0.35">
      <c r="C67" s="325"/>
      <c r="D67" s="325"/>
      <c r="G67" s="326"/>
    </row>
    <row r="68" spans="3:7" ht="15.5" hidden="1" x14ac:dyDescent="0.35">
      <c r="C68" s="325"/>
      <c r="D68" s="325"/>
      <c r="G68" s="326"/>
    </row>
    <row r="69" spans="3:7" ht="15.5" hidden="1" x14ac:dyDescent="0.35">
      <c r="C69" s="325"/>
      <c r="D69" s="325"/>
      <c r="G69" s="326"/>
    </row>
    <row r="70" spans="3:7" ht="15.5" hidden="1" x14ac:dyDescent="0.35">
      <c r="C70" s="325"/>
      <c r="D70" s="325"/>
      <c r="G70" s="326"/>
    </row>
    <row r="71" spans="3:7" ht="15.5" hidden="1" x14ac:dyDescent="0.35">
      <c r="C71" s="325"/>
      <c r="D71" s="325"/>
      <c r="G71" s="326"/>
    </row>
    <row r="72" spans="3:7" ht="15.5" hidden="1" x14ac:dyDescent="0.35">
      <c r="C72" s="325"/>
      <c r="D72" s="325"/>
      <c r="G72" s="326"/>
    </row>
    <row r="73" spans="3:7" ht="15.5" hidden="1" x14ac:dyDescent="0.35">
      <c r="C73" s="325"/>
      <c r="D73" s="325"/>
      <c r="G73" s="326"/>
    </row>
    <row r="74" spans="3:7" ht="15.5" hidden="1" x14ac:dyDescent="0.35">
      <c r="C74" s="325"/>
      <c r="D74" s="325"/>
      <c r="G74" s="326"/>
    </row>
    <row r="75" spans="3:7" ht="15.5" hidden="1" x14ac:dyDescent="0.35">
      <c r="C75" s="325"/>
      <c r="D75" s="325"/>
      <c r="G75" s="326"/>
    </row>
    <row r="76" spans="3:7" ht="15.5" hidden="1" x14ac:dyDescent="0.35">
      <c r="C76" s="325"/>
      <c r="D76" s="325"/>
      <c r="G76" s="326"/>
    </row>
    <row r="77" spans="3:7" ht="15.5" hidden="1" x14ac:dyDescent="0.35">
      <c r="C77" s="325"/>
      <c r="D77" s="325"/>
      <c r="G77" s="326"/>
    </row>
    <row r="78" spans="3:7" ht="15.5" hidden="1" x14ac:dyDescent="0.35">
      <c r="C78" s="325"/>
      <c r="D78" s="325"/>
      <c r="G78" s="326"/>
    </row>
    <row r="79" spans="3:7" ht="15.5" hidden="1" x14ac:dyDescent="0.35">
      <c r="C79" s="325"/>
      <c r="D79" s="325"/>
      <c r="G79" s="326"/>
    </row>
    <row r="80" spans="3:7" ht="15.5" hidden="1" x14ac:dyDescent="0.35">
      <c r="C80" s="325"/>
      <c r="D80" s="325"/>
      <c r="G80" s="326"/>
    </row>
    <row r="81" spans="3:7" ht="15.5" hidden="1" x14ac:dyDescent="0.35">
      <c r="C81" s="325"/>
      <c r="D81" s="325"/>
      <c r="G81" s="326"/>
    </row>
    <row r="82" spans="3:7" ht="15.5" hidden="1" x14ac:dyDescent="0.35">
      <c r="C82" s="325"/>
      <c r="D82" s="325"/>
      <c r="G82" s="326"/>
    </row>
    <row r="83" spans="3:7" ht="15.5" hidden="1" x14ac:dyDescent="0.35">
      <c r="C83" s="325"/>
      <c r="D83" s="325"/>
      <c r="G83" s="326"/>
    </row>
    <row r="84" spans="3:7" ht="15.5" hidden="1" x14ac:dyDescent="0.35">
      <c r="C84" s="325"/>
      <c r="D84" s="325"/>
      <c r="G84" s="326"/>
    </row>
    <row r="85" spans="3:7" ht="15.5" hidden="1" x14ac:dyDescent="0.35">
      <c r="C85" s="325"/>
      <c r="D85" s="325"/>
      <c r="G85" s="326"/>
    </row>
    <row r="86" spans="3:7" ht="15.5" hidden="1" x14ac:dyDescent="0.35">
      <c r="C86" s="325"/>
      <c r="D86" s="325"/>
      <c r="G86" s="326"/>
    </row>
  </sheetData>
  <mergeCells count="1">
    <mergeCell ref="C9:E9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F6A35-62E0-4C5C-BE2A-DCC4C913C937}">
  <sheetPr>
    <tabColor theme="9" tint="0.79998168889431442"/>
  </sheetPr>
  <dimension ref="A1:G86"/>
  <sheetViews>
    <sheetView showGridLines="0" zoomScale="70" zoomScaleNormal="70" workbookViewId="0">
      <pane xSplit="2" ySplit="10" topLeftCell="C11" activePane="bottomRight" state="frozen"/>
      <selection activeCell="D3" sqref="D3:D4"/>
      <selection pane="topRight" activeCell="D3" sqref="D3:D4"/>
      <selection pane="bottomLeft" activeCell="D3" sqref="D3:D4"/>
      <selection pane="bottomRight" activeCell="C11" sqref="C11"/>
    </sheetView>
  </sheetViews>
  <sheetFormatPr defaultColWidth="0" defaultRowHeight="0" customHeight="1" zeroHeight="1" x14ac:dyDescent="0.35"/>
  <cols>
    <col min="1" max="1" width="1.1796875" style="1" customWidth="1"/>
    <col min="2" max="2" width="47.81640625" style="1" customWidth="1"/>
    <col min="3" max="4" width="14.90625" style="328" customWidth="1"/>
    <col min="5" max="5" width="5.81640625" style="1" customWidth="1"/>
    <col min="6" max="6" width="11.90625" style="329" customWidth="1"/>
    <col min="7" max="7" width="8.81640625" style="1" customWidth="1"/>
    <col min="8" max="16384" width="8.81640625" style="1" hidden="1"/>
  </cols>
  <sheetData>
    <row r="1" spans="1:6" ht="3.5" customHeight="1" thickBot="1" x14ac:dyDescent="0.4">
      <c r="C1" s="2"/>
      <c r="D1" s="2"/>
      <c r="E1" s="2"/>
      <c r="F1" s="2"/>
    </row>
    <row r="2" spans="1:6" ht="15.5" x14ac:dyDescent="0.35">
      <c r="A2" s="3"/>
      <c r="B2" s="4"/>
      <c r="C2" s="5"/>
      <c r="D2" s="5"/>
      <c r="E2" s="5"/>
      <c r="F2" s="6"/>
    </row>
    <row r="3" spans="1:6" ht="15.5" x14ac:dyDescent="0.35">
      <c r="A3" s="3"/>
      <c r="B3" s="10"/>
      <c r="C3" s="11" t="s">
        <v>0</v>
      </c>
      <c r="D3" s="12">
        <v>45382</v>
      </c>
      <c r="E3" s="11"/>
      <c r="F3" s="11"/>
    </row>
    <row r="4" spans="1:6" ht="15.5" x14ac:dyDescent="0.35">
      <c r="A4" s="3"/>
      <c r="B4" s="10"/>
      <c r="C4" s="11" t="s">
        <v>1</v>
      </c>
      <c r="D4" s="14" t="s">
        <v>360</v>
      </c>
      <c r="E4" s="15"/>
      <c r="F4" s="11"/>
    </row>
    <row r="5" spans="1:6" ht="16" thickBot="1" x14ac:dyDescent="0.4">
      <c r="A5" s="3"/>
      <c r="B5" s="16"/>
      <c r="C5" s="17"/>
      <c r="D5" s="17"/>
      <c r="E5" s="17"/>
      <c r="F5" s="18"/>
    </row>
    <row r="6" spans="1:6" ht="15.5" x14ac:dyDescent="0.35">
      <c r="C6" s="1"/>
      <c r="D6" s="1"/>
      <c r="F6" s="1"/>
    </row>
    <row r="7" spans="1:6" ht="15" customHeight="1" x14ac:dyDescent="0.35">
      <c r="B7" s="21" t="s">
        <v>3</v>
      </c>
      <c r="C7" s="22"/>
      <c r="D7" s="22"/>
      <c r="E7" s="22"/>
      <c r="F7" s="22"/>
    </row>
    <row r="8" spans="1:6" ht="15" customHeight="1" thickBot="1" x14ac:dyDescent="0.4"/>
    <row r="9" spans="1:6" ht="15" customHeight="1" thickBot="1" x14ac:dyDescent="0.4">
      <c r="B9" s="26" t="s">
        <v>183</v>
      </c>
      <c r="C9" s="423" t="s">
        <v>32</v>
      </c>
      <c r="D9" s="424"/>
    </row>
    <row r="10" spans="1:6" ht="15" customHeight="1" thickBot="1" x14ac:dyDescent="0.4">
      <c r="B10" s="94" t="s">
        <v>65</v>
      </c>
      <c r="C10" s="208">
        <v>45382</v>
      </c>
      <c r="D10" s="234">
        <v>45291</v>
      </c>
    </row>
    <row r="11" spans="1:6" ht="15" customHeight="1" thickBot="1" x14ac:dyDescent="0.4">
      <c r="B11" s="305" t="s">
        <v>184</v>
      </c>
      <c r="C11" s="330"/>
      <c r="D11" s="330"/>
    </row>
    <row r="12" spans="1:6" ht="15" customHeight="1" x14ac:dyDescent="0.35">
      <c r="B12" s="86" t="s">
        <v>185</v>
      </c>
      <c r="C12" s="331">
        <v>1266111</v>
      </c>
      <c r="D12" s="331">
        <v>245819</v>
      </c>
    </row>
    <row r="13" spans="1:6" s="168" customFormat="1" ht="15" customHeight="1" x14ac:dyDescent="0.35">
      <c r="A13" s="1"/>
      <c r="B13" s="78" t="s">
        <v>324</v>
      </c>
      <c r="C13" s="332">
        <v>1479543</v>
      </c>
      <c r="D13" s="332">
        <v>1526208</v>
      </c>
      <c r="E13" s="1"/>
      <c r="F13" s="329"/>
    </row>
    <row r="14" spans="1:6" ht="15" customHeight="1" x14ac:dyDescent="0.35">
      <c r="B14" s="78" t="s">
        <v>325</v>
      </c>
      <c r="C14" s="332">
        <v>3240632</v>
      </c>
      <c r="D14" s="332">
        <v>3370449</v>
      </c>
    </row>
    <row r="15" spans="1:6" ht="15" customHeight="1" x14ac:dyDescent="0.35">
      <c r="B15" s="78" t="s">
        <v>147</v>
      </c>
      <c r="C15" s="332">
        <v>303125</v>
      </c>
      <c r="D15" s="332">
        <v>268730</v>
      </c>
    </row>
    <row r="16" spans="1:6" ht="15" customHeight="1" x14ac:dyDescent="0.35">
      <c r="B16" s="78" t="s">
        <v>189</v>
      </c>
      <c r="C16" s="332">
        <v>121</v>
      </c>
      <c r="D16" s="332">
        <v>0</v>
      </c>
    </row>
    <row r="17" spans="2:6" ht="15" customHeight="1" x14ac:dyDescent="0.35">
      <c r="B17" s="78" t="s">
        <v>190</v>
      </c>
      <c r="C17" s="332">
        <v>107404</v>
      </c>
      <c r="D17" s="332">
        <v>107483</v>
      </c>
    </row>
    <row r="18" spans="2:6" ht="15" customHeight="1" thickBot="1" x14ac:dyDescent="0.4">
      <c r="B18" s="78" t="s">
        <v>40</v>
      </c>
      <c r="C18" s="332">
        <v>384367</v>
      </c>
      <c r="D18" s="332">
        <v>459739</v>
      </c>
    </row>
    <row r="19" spans="2:6" ht="15" customHeight="1" thickBot="1" x14ac:dyDescent="0.4">
      <c r="B19" s="83"/>
      <c r="C19" s="333">
        <v>6781303</v>
      </c>
      <c r="D19" s="333">
        <v>5978428</v>
      </c>
    </row>
    <row r="20" spans="2:6" ht="15" customHeight="1" thickBot="1" x14ac:dyDescent="0.4">
      <c r="B20" s="305" t="s">
        <v>191</v>
      </c>
      <c r="C20" s="334"/>
      <c r="D20" s="334"/>
    </row>
    <row r="21" spans="2:6" ht="15" customHeight="1" x14ac:dyDescent="0.35">
      <c r="B21" s="78" t="s">
        <v>326</v>
      </c>
      <c r="C21" s="332"/>
      <c r="D21" s="332"/>
    </row>
    <row r="22" spans="2:6" ht="15" customHeight="1" x14ac:dyDescent="0.35">
      <c r="B22" s="78" t="s">
        <v>327</v>
      </c>
      <c r="C22" s="332">
        <v>23662679</v>
      </c>
      <c r="D22" s="332">
        <v>22618926</v>
      </c>
    </row>
    <row r="23" spans="2:6" ht="15" customHeight="1" x14ac:dyDescent="0.35">
      <c r="B23" s="78" t="s">
        <v>146</v>
      </c>
      <c r="C23" s="332">
        <v>2414731</v>
      </c>
      <c r="D23" s="332">
        <v>2371307</v>
      </c>
    </row>
    <row r="24" spans="2:6" ht="15" customHeight="1" x14ac:dyDescent="0.35">
      <c r="B24" s="78" t="s">
        <v>149</v>
      </c>
      <c r="C24" s="332">
        <v>43067</v>
      </c>
      <c r="D24" s="332">
        <v>42677</v>
      </c>
    </row>
    <row r="25" spans="2:6" ht="15" customHeight="1" x14ac:dyDescent="0.35">
      <c r="B25" s="78" t="s">
        <v>175</v>
      </c>
      <c r="C25" s="332">
        <v>72</v>
      </c>
      <c r="D25" s="332">
        <v>2615</v>
      </c>
    </row>
    <row r="26" spans="2:6" ht="15" customHeight="1" thickBot="1" x14ac:dyDescent="0.4">
      <c r="B26" s="78" t="s">
        <v>151</v>
      </c>
      <c r="C26" s="332">
        <v>299575</v>
      </c>
      <c r="D26" s="332">
        <v>292896</v>
      </c>
    </row>
    <row r="27" spans="2:6" ht="15" customHeight="1" thickBot="1" x14ac:dyDescent="0.4">
      <c r="B27" s="83"/>
      <c r="C27" s="333">
        <v>26420124</v>
      </c>
      <c r="D27" s="333">
        <v>25328421</v>
      </c>
    </row>
    <row r="28" spans="2:6" ht="15" customHeight="1" x14ac:dyDescent="0.35">
      <c r="B28" s="78" t="s">
        <v>128</v>
      </c>
      <c r="C28" s="332">
        <v>4172518</v>
      </c>
      <c r="D28" s="332">
        <v>4022567</v>
      </c>
      <c r="F28" s="1"/>
    </row>
    <row r="29" spans="2:6" ht="15.5" x14ac:dyDescent="0.35">
      <c r="B29" s="78" t="s">
        <v>167</v>
      </c>
      <c r="C29" s="332">
        <v>127962</v>
      </c>
      <c r="D29" s="332">
        <v>120104</v>
      </c>
      <c r="F29" s="1"/>
    </row>
    <row r="30" spans="2:6" ht="15" customHeight="1" thickBot="1" x14ac:dyDescent="0.4">
      <c r="B30" s="78" t="s">
        <v>200</v>
      </c>
      <c r="C30" s="332">
        <v>454840</v>
      </c>
      <c r="D30" s="332">
        <v>461636</v>
      </c>
      <c r="F30" s="1"/>
    </row>
    <row r="31" spans="2:6" ht="15" customHeight="1" x14ac:dyDescent="0.35">
      <c r="B31" s="123"/>
      <c r="C31" s="335">
        <v>4755320</v>
      </c>
      <c r="D31" s="335">
        <v>4604307</v>
      </c>
      <c r="F31" s="1"/>
    </row>
    <row r="32" spans="2:6" ht="15" customHeight="1" x14ac:dyDescent="0.35">
      <c r="B32" s="130"/>
      <c r="C32" s="336">
        <v>31175444</v>
      </c>
      <c r="D32" s="336">
        <v>29932728</v>
      </c>
      <c r="F32" s="1"/>
    </row>
    <row r="33" spans="2:6" ht="15" customHeight="1" thickBot="1" x14ac:dyDescent="0.4">
      <c r="B33" s="114" t="s">
        <v>201</v>
      </c>
      <c r="C33" s="337">
        <v>37956747</v>
      </c>
      <c r="D33" s="337">
        <v>35911156</v>
      </c>
      <c r="F33" s="1"/>
    </row>
    <row r="34" spans="2:6" ht="15" customHeight="1" thickBot="1" x14ac:dyDescent="0.4">
      <c r="C34" s="338"/>
      <c r="D34" s="338"/>
      <c r="F34" s="1"/>
    </row>
    <row r="35" spans="2:6" ht="15" customHeight="1" thickBot="1" x14ac:dyDescent="0.4">
      <c r="B35" s="26" t="s">
        <v>328</v>
      </c>
      <c r="C35" s="423" t="s">
        <v>32</v>
      </c>
      <c r="D35" s="424"/>
      <c r="F35" s="1"/>
    </row>
    <row r="36" spans="2:6" ht="15" customHeight="1" thickBot="1" x14ac:dyDescent="0.4">
      <c r="B36" s="94" t="s">
        <v>65</v>
      </c>
      <c r="C36" s="208">
        <v>45382</v>
      </c>
      <c r="D36" s="234">
        <v>45291</v>
      </c>
      <c r="F36" s="1"/>
    </row>
    <row r="37" spans="2:6" ht="15" customHeight="1" thickBot="1" x14ac:dyDescent="0.4">
      <c r="B37" s="305" t="s">
        <v>184</v>
      </c>
      <c r="C37" s="305"/>
      <c r="D37" s="305"/>
      <c r="F37" s="1"/>
    </row>
    <row r="38" spans="2:6" ht="15" customHeight="1" x14ac:dyDescent="0.35">
      <c r="B38" s="78" t="s">
        <v>203</v>
      </c>
      <c r="C38" s="332">
        <v>75449</v>
      </c>
      <c r="D38" s="332">
        <v>75811</v>
      </c>
    </row>
    <row r="39" spans="2:6" ht="15" customHeight="1" x14ac:dyDescent="0.35">
      <c r="B39" s="78" t="s">
        <v>204</v>
      </c>
      <c r="C39" s="332">
        <v>238598</v>
      </c>
      <c r="D39" s="332">
        <v>570815</v>
      </c>
    </row>
    <row r="40" spans="2:6" ht="15" customHeight="1" x14ac:dyDescent="0.35">
      <c r="B40" s="78" t="s">
        <v>205</v>
      </c>
      <c r="C40" s="332">
        <v>8929</v>
      </c>
      <c r="D40" s="332">
        <v>6268</v>
      </c>
    </row>
    <row r="41" spans="2:6" ht="15" customHeight="1" x14ac:dyDescent="0.35">
      <c r="B41" s="78" t="s">
        <v>153</v>
      </c>
      <c r="C41" s="332">
        <v>264410</v>
      </c>
      <c r="D41" s="332">
        <v>177986</v>
      </c>
    </row>
    <row r="42" spans="2:6" ht="15" customHeight="1" x14ac:dyDescent="0.35">
      <c r="B42" s="78" t="s">
        <v>154</v>
      </c>
      <c r="C42" s="332">
        <v>278984</v>
      </c>
      <c r="D42" s="332">
        <v>115139</v>
      </c>
    </row>
    <row r="43" spans="2:6" ht="15" customHeight="1" x14ac:dyDescent="0.35">
      <c r="B43" s="78" t="s">
        <v>157</v>
      </c>
      <c r="C43" s="332">
        <v>66598</v>
      </c>
      <c r="D43" s="332">
        <v>53071</v>
      </c>
    </row>
    <row r="44" spans="2:6" ht="15" customHeight="1" x14ac:dyDescent="0.35">
      <c r="B44" s="78" t="s">
        <v>206</v>
      </c>
      <c r="C44" s="332">
        <v>1111322</v>
      </c>
      <c r="D44" s="332">
        <v>1247850</v>
      </c>
    </row>
    <row r="45" spans="2:6" ht="15" customHeight="1" thickBot="1" x14ac:dyDescent="0.4">
      <c r="B45" s="78" t="s">
        <v>40</v>
      </c>
      <c r="C45" s="332">
        <v>159633</v>
      </c>
      <c r="D45" s="332">
        <v>197796</v>
      </c>
    </row>
    <row r="46" spans="2:6" ht="15" customHeight="1" thickBot="1" x14ac:dyDescent="0.4">
      <c r="B46" s="83"/>
      <c r="C46" s="333">
        <v>2203923</v>
      </c>
      <c r="D46" s="333">
        <v>2444736</v>
      </c>
    </row>
    <row r="47" spans="2:6" ht="15" customHeight="1" x14ac:dyDescent="0.35">
      <c r="B47" s="339" t="s">
        <v>191</v>
      </c>
      <c r="C47" s="340"/>
      <c r="D47" s="340"/>
    </row>
    <row r="48" spans="2:6" ht="15" customHeight="1" thickBot="1" x14ac:dyDescent="0.4">
      <c r="B48" s="341" t="s">
        <v>208</v>
      </c>
      <c r="C48" s="342"/>
      <c r="D48" s="342"/>
    </row>
    <row r="49" spans="2:4" ht="15" customHeight="1" x14ac:dyDescent="0.35">
      <c r="B49" s="78" t="s">
        <v>209</v>
      </c>
      <c r="C49" s="332">
        <v>620773</v>
      </c>
      <c r="D49" s="332">
        <v>633914</v>
      </c>
    </row>
    <row r="50" spans="2:4" ht="15" customHeight="1" x14ac:dyDescent="0.35">
      <c r="B50" s="78" t="s">
        <v>210</v>
      </c>
      <c r="C50" s="332">
        <v>9399773</v>
      </c>
      <c r="D50" s="332">
        <v>7959755</v>
      </c>
    </row>
    <row r="51" spans="2:4" ht="15" customHeight="1" x14ac:dyDescent="0.35">
      <c r="B51" s="78" t="s">
        <v>211</v>
      </c>
      <c r="C51" s="332">
        <v>28423</v>
      </c>
      <c r="D51" s="332">
        <v>22102</v>
      </c>
    </row>
    <row r="52" spans="2:4" ht="15" customHeight="1" x14ac:dyDescent="0.35">
      <c r="B52" s="78" t="s">
        <v>214</v>
      </c>
      <c r="C52" s="332">
        <v>2148182</v>
      </c>
      <c r="D52" s="332">
        <v>2034661</v>
      </c>
    </row>
    <row r="53" spans="2:4" ht="15" customHeight="1" x14ac:dyDescent="0.35">
      <c r="B53" s="78" t="s">
        <v>215</v>
      </c>
      <c r="C53" s="332">
        <v>4446645</v>
      </c>
      <c r="D53" s="332">
        <v>4436717</v>
      </c>
    </row>
    <row r="54" spans="2:4" ht="15" customHeight="1" x14ac:dyDescent="0.35">
      <c r="B54" s="78" t="s">
        <v>329</v>
      </c>
      <c r="C54" s="332">
        <v>38158</v>
      </c>
      <c r="D54" s="332">
        <v>38163</v>
      </c>
    </row>
    <row r="55" spans="2:4" ht="15" customHeight="1" x14ac:dyDescent="0.35">
      <c r="B55" s="78" t="s">
        <v>217</v>
      </c>
      <c r="C55" s="332">
        <v>131022</v>
      </c>
      <c r="D55" s="332">
        <v>129803</v>
      </c>
    </row>
    <row r="56" spans="2:4" ht="15" customHeight="1" x14ac:dyDescent="0.35">
      <c r="B56" s="78" t="s">
        <v>330</v>
      </c>
      <c r="C56" s="332">
        <v>403018</v>
      </c>
      <c r="D56" s="332">
        <v>401059</v>
      </c>
    </row>
    <row r="57" spans="2:4" ht="15" customHeight="1" thickBot="1" x14ac:dyDescent="0.4">
      <c r="B57" s="78" t="s">
        <v>151</v>
      </c>
      <c r="C57" s="332">
        <v>12372</v>
      </c>
      <c r="D57" s="332">
        <v>18534</v>
      </c>
    </row>
    <row r="58" spans="2:4" ht="15" customHeight="1" thickBot="1" x14ac:dyDescent="0.4">
      <c r="B58" s="83"/>
      <c r="C58" s="333">
        <v>17228366</v>
      </c>
      <c r="D58" s="333">
        <v>15674708</v>
      </c>
    </row>
    <row r="59" spans="2:4" ht="15" customHeight="1" thickBot="1" x14ac:dyDescent="0.4">
      <c r="B59" s="305" t="s">
        <v>220</v>
      </c>
      <c r="C59" s="334"/>
      <c r="D59" s="334"/>
    </row>
    <row r="60" spans="2:4" ht="15" customHeight="1" x14ac:dyDescent="0.35">
      <c r="B60" s="78" t="s">
        <v>221</v>
      </c>
      <c r="C60" s="332">
        <v>3590020</v>
      </c>
      <c r="D60" s="332">
        <v>3590020</v>
      </c>
    </row>
    <row r="61" spans="2:4" ht="15" customHeight="1" x14ac:dyDescent="0.35">
      <c r="B61" s="78" t="s">
        <v>222</v>
      </c>
      <c r="C61" s="332">
        <v>666</v>
      </c>
      <c r="D61" s="332">
        <v>666</v>
      </c>
    </row>
    <row r="62" spans="2:4" ht="15" customHeight="1" x14ac:dyDescent="0.35">
      <c r="B62" s="78" t="s">
        <v>223</v>
      </c>
      <c r="C62" s="332">
        <v>14640104</v>
      </c>
      <c r="D62" s="332">
        <v>13997026</v>
      </c>
    </row>
    <row r="63" spans="2:4" ht="15" customHeight="1" x14ac:dyDescent="0.35">
      <c r="B63" s="78" t="s">
        <v>225</v>
      </c>
      <c r="C63" s="343">
        <v>-214592</v>
      </c>
      <c r="D63" s="343">
        <v>-207572</v>
      </c>
    </row>
    <row r="64" spans="2:4" ht="15" customHeight="1" thickBot="1" x14ac:dyDescent="0.4">
      <c r="B64" s="78" t="s">
        <v>331</v>
      </c>
      <c r="C64" s="332">
        <v>0</v>
      </c>
      <c r="D64" s="332">
        <v>0</v>
      </c>
    </row>
    <row r="65" spans="2:4" ht="15" customHeight="1" thickBot="1" x14ac:dyDescent="0.4">
      <c r="B65" s="83"/>
      <c r="C65" s="333">
        <v>18016198</v>
      </c>
      <c r="D65" s="333">
        <v>17380140</v>
      </c>
    </row>
    <row r="66" spans="2:4" ht="32" customHeight="1" thickBot="1" x14ac:dyDescent="0.4">
      <c r="B66" s="345" t="s">
        <v>226</v>
      </c>
      <c r="C66" s="332">
        <v>508260</v>
      </c>
      <c r="D66" s="332">
        <v>411572</v>
      </c>
    </row>
    <row r="67" spans="2:4" ht="15" customHeight="1" x14ac:dyDescent="0.35">
      <c r="B67" s="123"/>
      <c r="C67" s="335">
        <v>18524458</v>
      </c>
      <c r="D67" s="335">
        <v>17791712</v>
      </c>
    </row>
    <row r="68" spans="2:4" ht="15" customHeight="1" thickBot="1" x14ac:dyDescent="0.4">
      <c r="B68" s="114" t="s">
        <v>227</v>
      </c>
      <c r="C68" s="337">
        <v>37956747</v>
      </c>
      <c r="D68" s="337">
        <v>35911156</v>
      </c>
    </row>
    <row r="69" spans="2:4" ht="15" customHeight="1" x14ac:dyDescent="0.35">
      <c r="C69" s="346"/>
      <c r="D69" s="338"/>
    </row>
    <row r="70" spans="2:4" ht="15" customHeight="1" x14ac:dyDescent="0.35">
      <c r="C70" s="1"/>
      <c r="D70" s="1"/>
    </row>
    <row r="71" spans="2:4" ht="15" customHeight="1" x14ac:dyDescent="0.35">
      <c r="C71" s="1"/>
      <c r="D71" s="1"/>
    </row>
    <row r="72" spans="2:4" ht="15" customHeight="1" x14ac:dyDescent="0.35">
      <c r="C72" s="1"/>
      <c r="D72" s="1"/>
    </row>
    <row r="73" spans="2:4" ht="15" customHeight="1" x14ac:dyDescent="0.35">
      <c r="C73" s="1"/>
      <c r="D73" s="1"/>
    </row>
    <row r="74" spans="2:4" ht="15" customHeight="1" x14ac:dyDescent="0.35">
      <c r="C74" s="1"/>
      <c r="D74" s="1"/>
    </row>
    <row r="75" spans="2:4" ht="15" customHeight="1" x14ac:dyDescent="0.35">
      <c r="C75" s="338"/>
      <c r="D75" s="338"/>
    </row>
    <row r="76" spans="2:4" ht="15" hidden="1" customHeight="1" x14ac:dyDescent="0.35">
      <c r="C76" s="338"/>
      <c r="D76" s="338"/>
    </row>
    <row r="77" spans="2:4" ht="15" hidden="1" customHeight="1" x14ac:dyDescent="0.35">
      <c r="C77" s="338"/>
      <c r="D77" s="338"/>
    </row>
    <row r="78" spans="2:4" ht="15" hidden="1" customHeight="1" x14ac:dyDescent="0.35">
      <c r="C78" s="338"/>
      <c r="D78" s="338"/>
    </row>
    <row r="79" spans="2:4" ht="15" hidden="1" customHeight="1" x14ac:dyDescent="0.35">
      <c r="C79" s="338"/>
      <c r="D79" s="338"/>
    </row>
    <row r="80" spans="2:4" ht="15" hidden="1" customHeight="1" x14ac:dyDescent="0.35">
      <c r="C80" s="338"/>
      <c r="D80" s="338"/>
    </row>
    <row r="81" spans="3:4" ht="15" hidden="1" customHeight="1" x14ac:dyDescent="0.35">
      <c r="C81" s="338"/>
      <c r="D81" s="338"/>
    </row>
    <row r="82" spans="3:4" ht="15" hidden="1" customHeight="1" x14ac:dyDescent="0.35">
      <c r="C82" s="338"/>
      <c r="D82" s="338"/>
    </row>
    <row r="83" spans="3:4" ht="15" hidden="1" customHeight="1" x14ac:dyDescent="0.35">
      <c r="C83" s="338"/>
      <c r="D83" s="338"/>
    </row>
    <row r="84" spans="3:4" ht="15" hidden="1" customHeight="1" x14ac:dyDescent="0.35">
      <c r="C84" s="338"/>
      <c r="D84" s="338"/>
    </row>
    <row r="85" spans="3:4" ht="15" hidden="1" customHeight="1" x14ac:dyDescent="0.35">
      <c r="C85" s="338"/>
      <c r="D85" s="338"/>
    </row>
    <row r="86" spans="3:4" ht="15" hidden="1" customHeight="1" x14ac:dyDescent="0.35">
      <c r="C86" s="338"/>
      <c r="D86" s="338"/>
    </row>
  </sheetData>
  <mergeCells count="2">
    <mergeCell ref="C9:D9"/>
    <mergeCell ref="C35:D35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523B4-9E56-4401-A131-41EFFAA2B700}">
  <sheetPr>
    <tabColor theme="9" tint="0.79998168889431442"/>
  </sheetPr>
  <dimension ref="A1:W86"/>
  <sheetViews>
    <sheetView showGridLines="0" zoomScale="70" zoomScaleNormal="70" workbookViewId="0">
      <pane xSplit="2" ySplit="10" topLeftCell="C11" activePane="bottomRight" state="frozen"/>
      <selection activeCell="D3" sqref="D3:D4"/>
      <selection pane="topRight" activeCell="D3" sqref="D3:D4"/>
      <selection pane="bottomLeft" activeCell="D3" sqref="D3:D4"/>
      <selection pane="bottomRight" activeCell="C11" sqref="C11"/>
    </sheetView>
  </sheetViews>
  <sheetFormatPr defaultColWidth="0" defaultRowHeight="15" customHeight="1" zeroHeight="1" x14ac:dyDescent="0.35"/>
  <cols>
    <col min="1" max="1" width="1.1796875" style="1" customWidth="1"/>
    <col min="2" max="2" width="47.81640625" style="1" customWidth="1"/>
    <col min="3" max="4" width="15.1796875" style="328" customWidth="1"/>
    <col min="5" max="5" width="5.81640625" style="1" customWidth="1"/>
    <col min="6" max="6" width="9.36328125" style="329" customWidth="1"/>
    <col min="7" max="23" width="0" style="1" hidden="1" customWidth="1"/>
    <col min="24" max="16384" width="8.81640625" style="1" hidden="1"/>
  </cols>
  <sheetData>
    <row r="1" spans="1:6" ht="3.5" customHeight="1" thickBot="1" x14ac:dyDescent="0.4">
      <c r="C1" s="2"/>
      <c r="D1" s="2"/>
      <c r="E1" s="2"/>
      <c r="F1" s="2"/>
    </row>
    <row r="2" spans="1:6" ht="15.5" x14ac:dyDescent="0.35">
      <c r="A2" s="3"/>
      <c r="B2" s="4"/>
      <c r="C2" s="5"/>
      <c r="D2" s="5"/>
      <c r="E2" s="5"/>
      <c r="F2" s="6"/>
    </row>
    <row r="3" spans="1:6" ht="15.5" x14ac:dyDescent="0.35">
      <c r="A3" s="3"/>
      <c r="B3" s="10"/>
      <c r="C3" s="11" t="s">
        <v>0</v>
      </c>
      <c r="D3" s="12">
        <v>45382</v>
      </c>
      <c r="E3" s="11"/>
      <c r="F3" s="11"/>
    </row>
    <row r="4" spans="1:6" ht="15.5" x14ac:dyDescent="0.35">
      <c r="A4" s="3"/>
      <c r="B4" s="10"/>
      <c r="C4" s="11" t="s">
        <v>1</v>
      </c>
      <c r="D4" s="14" t="s">
        <v>360</v>
      </c>
      <c r="E4" s="15"/>
      <c r="F4" s="11"/>
    </row>
    <row r="5" spans="1:6" ht="16" thickBot="1" x14ac:dyDescent="0.4">
      <c r="A5" s="3"/>
      <c r="B5" s="16"/>
      <c r="C5" s="17"/>
      <c r="D5" s="17"/>
      <c r="E5" s="17"/>
      <c r="F5" s="18"/>
    </row>
    <row r="6" spans="1:6" ht="15.5" x14ac:dyDescent="0.35">
      <c r="C6" s="1"/>
      <c r="D6" s="1"/>
      <c r="F6" s="1"/>
    </row>
    <row r="7" spans="1:6" ht="15" customHeight="1" x14ac:dyDescent="0.35">
      <c r="B7" s="21" t="s">
        <v>3</v>
      </c>
      <c r="C7" s="22"/>
      <c r="D7" s="22"/>
      <c r="E7" s="22"/>
      <c r="F7" s="22"/>
    </row>
    <row r="8" spans="1:6" ht="15" customHeight="1" thickBot="1" x14ac:dyDescent="0.4">
      <c r="C8" s="347"/>
      <c r="D8" s="347"/>
    </row>
    <row r="9" spans="1:6" ht="15" customHeight="1" thickBot="1" x14ac:dyDescent="0.4">
      <c r="B9" s="26" t="s">
        <v>183</v>
      </c>
      <c r="C9" s="423" t="s">
        <v>32</v>
      </c>
      <c r="D9" s="425"/>
    </row>
    <row r="10" spans="1:6" ht="15" customHeight="1" thickBot="1" x14ac:dyDescent="0.4">
      <c r="B10" s="94" t="s">
        <v>65</v>
      </c>
      <c r="C10" s="246">
        <v>45291</v>
      </c>
      <c r="D10" s="348">
        <v>44926</v>
      </c>
    </row>
    <row r="11" spans="1:6" ht="15" customHeight="1" thickBot="1" x14ac:dyDescent="0.4">
      <c r="B11" s="305" t="s">
        <v>184</v>
      </c>
      <c r="C11" s="305"/>
      <c r="D11" s="305"/>
    </row>
    <row r="12" spans="1:6" ht="15" customHeight="1" x14ac:dyDescent="0.35">
      <c r="B12" s="78" t="s">
        <v>185</v>
      </c>
      <c r="C12" s="344">
        <v>1266111</v>
      </c>
      <c r="D12" s="344">
        <v>245819</v>
      </c>
    </row>
    <row r="13" spans="1:6" ht="15" customHeight="1" x14ac:dyDescent="0.35">
      <c r="B13" s="78" t="s">
        <v>324</v>
      </c>
      <c r="C13" s="344">
        <v>1479543</v>
      </c>
      <c r="D13" s="344">
        <v>1526208</v>
      </c>
    </row>
    <row r="14" spans="1:6" ht="15" customHeight="1" x14ac:dyDescent="0.35">
      <c r="B14" s="78" t="s">
        <v>325</v>
      </c>
      <c r="C14" s="344">
        <v>3240632</v>
      </c>
      <c r="D14" s="344">
        <v>3370449</v>
      </c>
    </row>
    <row r="15" spans="1:6" ht="15" customHeight="1" x14ac:dyDescent="0.35">
      <c r="B15" s="78" t="s">
        <v>145</v>
      </c>
      <c r="C15" s="344">
        <v>106716</v>
      </c>
      <c r="D15" s="344">
        <v>164941</v>
      </c>
    </row>
    <row r="16" spans="1:6" ht="15" customHeight="1" x14ac:dyDescent="0.35">
      <c r="B16" s="78" t="s">
        <v>147</v>
      </c>
      <c r="C16" s="344">
        <v>303125</v>
      </c>
      <c r="D16" s="344">
        <v>268730</v>
      </c>
    </row>
    <row r="17" spans="2:4" ht="15" customHeight="1" x14ac:dyDescent="0.35">
      <c r="B17" s="78" t="s">
        <v>189</v>
      </c>
      <c r="C17" s="344">
        <v>121</v>
      </c>
      <c r="D17" s="344">
        <v>0</v>
      </c>
    </row>
    <row r="18" spans="2:4" ht="15" customHeight="1" x14ac:dyDescent="0.35">
      <c r="B18" s="78" t="s">
        <v>190</v>
      </c>
      <c r="C18" s="344">
        <v>107404</v>
      </c>
      <c r="D18" s="344">
        <v>107483</v>
      </c>
    </row>
    <row r="19" spans="2:4" ht="15" customHeight="1" x14ac:dyDescent="0.35">
      <c r="B19" s="78" t="s">
        <v>148</v>
      </c>
      <c r="C19" s="344">
        <v>62059</v>
      </c>
      <c r="D19" s="344">
        <v>12732</v>
      </c>
    </row>
    <row r="20" spans="2:4" ht="15" customHeight="1" x14ac:dyDescent="0.35">
      <c r="B20" s="78" t="s">
        <v>143</v>
      </c>
      <c r="C20" s="344">
        <v>6846</v>
      </c>
      <c r="D20" s="344">
        <v>6657</v>
      </c>
    </row>
    <row r="21" spans="2:4" ht="15" customHeight="1" x14ac:dyDescent="0.35">
      <c r="B21" s="78" t="s">
        <v>332</v>
      </c>
      <c r="C21" s="344">
        <v>0</v>
      </c>
      <c r="D21" s="344">
        <v>0</v>
      </c>
    </row>
    <row r="22" spans="2:4" ht="15" customHeight="1" thickBot="1" x14ac:dyDescent="0.4">
      <c r="B22" s="78" t="s">
        <v>40</v>
      </c>
      <c r="C22" s="344">
        <v>208746</v>
      </c>
      <c r="D22" s="344">
        <v>275409</v>
      </c>
    </row>
    <row r="23" spans="2:4" ht="15" customHeight="1" thickBot="1" x14ac:dyDescent="0.4">
      <c r="B23" s="83"/>
      <c r="C23" s="349">
        <v>6781303</v>
      </c>
      <c r="D23" s="349">
        <v>5978428</v>
      </c>
    </row>
    <row r="24" spans="2:4" ht="15" customHeight="1" thickBot="1" x14ac:dyDescent="0.4">
      <c r="B24" s="305" t="s">
        <v>191</v>
      </c>
      <c r="C24" s="350"/>
      <c r="D24" s="350"/>
    </row>
    <row r="25" spans="2:4" ht="15" customHeight="1" x14ac:dyDescent="0.35">
      <c r="B25" s="78" t="s">
        <v>326</v>
      </c>
      <c r="C25" s="344"/>
      <c r="D25" s="344"/>
    </row>
    <row r="26" spans="2:4" ht="15" customHeight="1" x14ac:dyDescent="0.35">
      <c r="B26" s="78" t="s">
        <v>193</v>
      </c>
      <c r="C26" s="344">
        <v>17971</v>
      </c>
      <c r="D26" s="344">
        <v>17578</v>
      </c>
    </row>
    <row r="27" spans="2:4" ht="15" customHeight="1" x14ac:dyDescent="0.35">
      <c r="B27" s="78" t="s">
        <v>327</v>
      </c>
      <c r="C27" s="344">
        <v>23662679</v>
      </c>
      <c r="D27" s="344">
        <v>22618926</v>
      </c>
    </row>
    <row r="28" spans="2:4" ht="15" customHeight="1" x14ac:dyDescent="0.35">
      <c r="B28" s="78" t="s">
        <v>195</v>
      </c>
      <c r="C28" s="344">
        <v>2414731</v>
      </c>
      <c r="D28" s="344">
        <v>2371307</v>
      </c>
    </row>
    <row r="29" spans="2:4" ht="15" customHeight="1" x14ac:dyDescent="0.35">
      <c r="B29" s="78" t="s">
        <v>197</v>
      </c>
      <c r="C29" s="344">
        <v>43067</v>
      </c>
      <c r="D29" s="344">
        <v>42677</v>
      </c>
    </row>
    <row r="30" spans="2:4" ht="15" customHeight="1" x14ac:dyDescent="0.35">
      <c r="B30" s="78" t="s">
        <v>187</v>
      </c>
      <c r="C30" s="344">
        <v>153531</v>
      </c>
      <c r="D30" s="344">
        <v>134930</v>
      </c>
    </row>
    <row r="31" spans="2:4" ht="15" customHeight="1" x14ac:dyDescent="0.35">
      <c r="B31" s="78" t="s">
        <v>199</v>
      </c>
      <c r="C31" s="344">
        <v>72</v>
      </c>
      <c r="D31" s="344">
        <v>2615</v>
      </c>
    </row>
    <row r="32" spans="2:4" ht="15" customHeight="1" x14ac:dyDescent="0.35">
      <c r="B32" s="78" t="s">
        <v>333</v>
      </c>
      <c r="C32" s="344">
        <v>0</v>
      </c>
      <c r="D32" s="344">
        <v>0</v>
      </c>
    </row>
    <row r="33" spans="2:4" ht="15" customHeight="1" thickBot="1" x14ac:dyDescent="0.4">
      <c r="B33" s="78" t="s">
        <v>151</v>
      </c>
      <c r="C33" s="344">
        <v>128073</v>
      </c>
      <c r="D33" s="344">
        <v>140388</v>
      </c>
    </row>
    <row r="34" spans="2:4" ht="15" customHeight="1" thickBot="1" x14ac:dyDescent="0.4">
      <c r="B34" s="83"/>
      <c r="C34" s="212">
        <v>26420124</v>
      </c>
      <c r="D34" s="212">
        <v>25328421</v>
      </c>
    </row>
    <row r="35" spans="2:4" ht="15" customHeight="1" x14ac:dyDescent="0.35">
      <c r="B35" s="78" t="s">
        <v>128</v>
      </c>
      <c r="C35" s="344">
        <v>4172518</v>
      </c>
      <c r="D35" s="344">
        <v>4022567</v>
      </c>
    </row>
    <row r="36" spans="2:4" ht="15.5" x14ac:dyDescent="0.35">
      <c r="B36" s="78" t="s">
        <v>167</v>
      </c>
      <c r="C36" s="344">
        <v>127962</v>
      </c>
      <c r="D36" s="344">
        <v>120104</v>
      </c>
    </row>
    <row r="37" spans="2:4" ht="15" customHeight="1" thickBot="1" x14ac:dyDescent="0.4">
      <c r="B37" s="78" t="s">
        <v>200</v>
      </c>
      <c r="C37" s="344">
        <v>454840</v>
      </c>
      <c r="D37" s="344">
        <v>461636</v>
      </c>
    </row>
    <row r="38" spans="2:4" ht="15" customHeight="1" x14ac:dyDescent="0.35">
      <c r="B38" s="123"/>
      <c r="C38" s="335">
        <v>4755320</v>
      </c>
      <c r="D38" s="335">
        <v>4604307</v>
      </c>
    </row>
    <row r="39" spans="2:4" ht="15" customHeight="1" x14ac:dyDescent="0.35">
      <c r="B39" s="130"/>
      <c r="C39" s="336">
        <v>31175444</v>
      </c>
      <c r="D39" s="336">
        <v>29932728</v>
      </c>
    </row>
    <row r="40" spans="2:4" ht="15" customHeight="1" thickBot="1" x14ac:dyDescent="0.4">
      <c r="B40" s="114" t="s">
        <v>201</v>
      </c>
      <c r="C40" s="337">
        <v>37956747</v>
      </c>
      <c r="D40" s="337">
        <v>35911156</v>
      </c>
    </row>
    <row r="41" spans="2:4" ht="15" customHeight="1" thickBot="1" x14ac:dyDescent="0.4">
      <c r="C41" s="338"/>
      <c r="D41" s="338"/>
    </row>
    <row r="42" spans="2:4" ht="15" customHeight="1" thickBot="1" x14ac:dyDescent="0.4">
      <c r="B42" s="26" t="s">
        <v>328</v>
      </c>
      <c r="C42" s="423" t="s">
        <v>32</v>
      </c>
      <c r="D42" s="425"/>
    </row>
    <row r="43" spans="2:4" ht="15" customHeight="1" thickBot="1" x14ac:dyDescent="0.4">
      <c r="B43" s="94" t="s">
        <v>65</v>
      </c>
      <c r="C43" s="246">
        <v>45382</v>
      </c>
      <c r="D43" s="348">
        <v>45291</v>
      </c>
    </row>
    <row r="44" spans="2:4" ht="15" customHeight="1" thickBot="1" x14ac:dyDescent="0.4">
      <c r="B44" s="305" t="s">
        <v>184</v>
      </c>
      <c r="C44" s="305"/>
      <c r="D44" s="305"/>
    </row>
    <row r="45" spans="2:4" ht="15" customHeight="1" x14ac:dyDescent="0.35">
      <c r="B45" s="78" t="s">
        <v>203</v>
      </c>
      <c r="C45" s="332">
        <v>75449</v>
      </c>
      <c r="D45" s="332">
        <v>75811</v>
      </c>
    </row>
    <row r="46" spans="2:4" ht="15" customHeight="1" x14ac:dyDescent="0.35">
      <c r="B46" s="78" t="s">
        <v>204</v>
      </c>
      <c r="C46" s="332">
        <v>238598</v>
      </c>
      <c r="D46" s="332">
        <v>570815</v>
      </c>
    </row>
    <row r="47" spans="2:4" ht="15" customHeight="1" x14ac:dyDescent="0.35">
      <c r="B47" s="78" t="s">
        <v>205</v>
      </c>
      <c r="C47" s="332">
        <v>8929</v>
      </c>
      <c r="D47" s="332">
        <v>6268</v>
      </c>
    </row>
    <row r="48" spans="2:4" ht="15" customHeight="1" x14ac:dyDescent="0.35">
      <c r="B48" s="78" t="s">
        <v>175</v>
      </c>
      <c r="C48" s="332">
        <v>24423</v>
      </c>
      <c r="D48" s="332">
        <v>25926</v>
      </c>
    </row>
    <row r="49" spans="2:4" ht="15" customHeight="1" x14ac:dyDescent="0.35">
      <c r="B49" s="78" t="s">
        <v>153</v>
      </c>
      <c r="C49" s="332">
        <v>264410</v>
      </c>
      <c r="D49" s="332">
        <v>177986</v>
      </c>
    </row>
    <row r="50" spans="2:4" ht="15" customHeight="1" x14ac:dyDescent="0.35">
      <c r="B50" s="78" t="s">
        <v>334</v>
      </c>
      <c r="C50" s="332">
        <v>278984</v>
      </c>
      <c r="D50" s="332">
        <v>115139</v>
      </c>
    </row>
    <row r="51" spans="2:4" ht="15" customHeight="1" x14ac:dyDescent="0.35">
      <c r="B51" s="78" t="s">
        <v>335</v>
      </c>
      <c r="C51" s="332">
        <v>66598</v>
      </c>
      <c r="D51" s="332">
        <v>53071</v>
      </c>
    </row>
    <row r="52" spans="2:4" ht="15" customHeight="1" x14ac:dyDescent="0.35">
      <c r="B52" s="78" t="s">
        <v>206</v>
      </c>
      <c r="C52" s="332">
        <v>1111322</v>
      </c>
      <c r="D52" s="332">
        <v>1247850</v>
      </c>
    </row>
    <row r="53" spans="2:4" ht="15" customHeight="1" x14ac:dyDescent="0.35">
      <c r="B53" s="78" t="s">
        <v>155</v>
      </c>
      <c r="C53" s="332">
        <v>50003</v>
      </c>
      <c r="D53" s="332">
        <v>63940</v>
      </c>
    </row>
    <row r="54" spans="2:4" ht="15" customHeight="1" x14ac:dyDescent="0.35">
      <c r="B54" s="78" t="s">
        <v>336</v>
      </c>
      <c r="C54" s="332">
        <v>731</v>
      </c>
      <c r="D54" s="332">
        <v>731</v>
      </c>
    </row>
    <row r="55" spans="2:4" ht="15" customHeight="1" thickBot="1" x14ac:dyDescent="0.4">
      <c r="B55" s="78" t="s">
        <v>40</v>
      </c>
      <c r="C55" s="332">
        <v>84476</v>
      </c>
      <c r="D55" s="332">
        <v>107199</v>
      </c>
    </row>
    <row r="56" spans="2:4" ht="15" customHeight="1" thickBot="1" x14ac:dyDescent="0.4">
      <c r="B56" s="83"/>
      <c r="C56" s="333">
        <v>2203923</v>
      </c>
      <c r="D56" s="333">
        <v>2444736</v>
      </c>
    </row>
    <row r="57" spans="2:4" ht="15" customHeight="1" thickBot="1" x14ac:dyDescent="0.4">
      <c r="B57" s="339" t="s">
        <v>191</v>
      </c>
      <c r="C57" s="351"/>
      <c r="D57" s="351"/>
    </row>
    <row r="58" spans="2:4" ht="15" customHeight="1" thickBot="1" x14ac:dyDescent="0.4">
      <c r="B58" s="305" t="s">
        <v>208</v>
      </c>
      <c r="C58" s="305"/>
      <c r="D58" s="305"/>
    </row>
    <row r="59" spans="2:4" ht="15" customHeight="1" x14ac:dyDescent="0.35">
      <c r="B59" s="86" t="s">
        <v>209</v>
      </c>
      <c r="C59" s="331">
        <v>620773</v>
      </c>
      <c r="D59" s="331">
        <v>633914</v>
      </c>
    </row>
    <row r="60" spans="2:4" ht="15" customHeight="1" x14ac:dyDescent="0.35">
      <c r="B60" s="78" t="s">
        <v>210</v>
      </c>
      <c r="C60" s="332">
        <v>9399773</v>
      </c>
      <c r="D60" s="332">
        <v>7959755</v>
      </c>
    </row>
    <row r="61" spans="2:4" ht="15" customHeight="1" x14ac:dyDescent="0.35">
      <c r="B61" s="78" t="s">
        <v>211</v>
      </c>
      <c r="C61" s="332">
        <v>28423</v>
      </c>
      <c r="D61" s="332">
        <v>22102</v>
      </c>
    </row>
    <row r="62" spans="2:4" ht="15" customHeight="1" x14ac:dyDescent="0.35">
      <c r="B62" s="78" t="s">
        <v>199</v>
      </c>
      <c r="C62" s="332">
        <v>10182</v>
      </c>
      <c r="D62" s="332">
        <v>880</v>
      </c>
    </row>
    <row r="63" spans="2:4" ht="15" customHeight="1" x14ac:dyDescent="0.35">
      <c r="B63" s="78" t="s">
        <v>212</v>
      </c>
      <c r="C63" s="332">
        <v>1746</v>
      </c>
      <c r="D63" s="332">
        <v>1746</v>
      </c>
    </row>
    <row r="64" spans="2:4" ht="15" customHeight="1" x14ac:dyDescent="0.35">
      <c r="B64" s="78" t="s">
        <v>337</v>
      </c>
      <c r="C64" s="332">
        <v>131022</v>
      </c>
      <c r="D64" s="332">
        <v>129803</v>
      </c>
    </row>
    <row r="65" spans="2:4" ht="15" customHeight="1" x14ac:dyDescent="0.35">
      <c r="B65" s="78" t="s">
        <v>330</v>
      </c>
      <c r="C65" s="332">
        <v>403018</v>
      </c>
      <c r="D65" s="332">
        <v>401059</v>
      </c>
    </row>
    <row r="66" spans="2:4" ht="15" customHeight="1" x14ac:dyDescent="0.35">
      <c r="B66" s="78" t="s">
        <v>338</v>
      </c>
      <c r="C66" s="332">
        <v>2148182</v>
      </c>
      <c r="D66" s="332">
        <v>2034661</v>
      </c>
    </row>
    <row r="67" spans="2:4" ht="15" customHeight="1" x14ac:dyDescent="0.35">
      <c r="B67" s="78" t="s">
        <v>215</v>
      </c>
      <c r="C67" s="332">
        <v>4446645</v>
      </c>
      <c r="D67" s="332">
        <v>4436717</v>
      </c>
    </row>
    <row r="68" spans="2:4" ht="15" customHeight="1" x14ac:dyDescent="0.35">
      <c r="B68" s="78" t="s">
        <v>216</v>
      </c>
      <c r="C68" s="332">
        <v>38158</v>
      </c>
      <c r="D68" s="332">
        <v>38163</v>
      </c>
    </row>
    <row r="69" spans="2:4" ht="15" customHeight="1" thickBot="1" x14ac:dyDescent="0.4">
      <c r="B69" s="78" t="s">
        <v>151</v>
      </c>
      <c r="C69" s="332">
        <v>444</v>
      </c>
      <c r="D69" s="332">
        <v>15908</v>
      </c>
    </row>
    <row r="70" spans="2:4" ht="15" customHeight="1" thickBot="1" x14ac:dyDescent="0.4">
      <c r="B70" s="83"/>
      <c r="C70" s="333">
        <v>17228366</v>
      </c>
      <c r="D70" s="333">
        <v>15674708</v>
      </c>
    </row>
    <row r="71" spans="2:4" ht="15" customHeight="1" thickBot="1" x14ac:dyDescent="0.4">
      <c r="B71" s="305" t="s">
        <v>220</v>
      </c>
      <c r="C71" s="352"/>
      <c r="D71" s="352"/>
    </row>
    <row r="72" spans="2:4" ht="15" customHeight="1" x14ac:dyDescent="0.35">
      <c r="B72" s="78" t="s">
        <v>339</v>
      </c>
      <c r="C72" s="332">
        <v>3590020</v>
      </c>
      <c r="D72" s="332">
        <v>3590020</v>
      </c>
    </row>
    <row r="73" spans="2:4" ht="15" customHeight="1" x14ac:dyDescent="0.35">
      <c r="B73" s="78" t="s">
        <v>340</v>
      </c>
      <c r="C73" s="332">
        <v>666</v>
      </c>
      <c r="D73" s="332">
        <v>666</v>
      </c>
    </row>
    <row r="74" spans="2:4" ht="15" customHeight="1" x14ac:dyDescent="0.35">
      <c r="B74" s="78" t="s">
        <v>341</v>
      </c>
      <c r="C74" s="332">
        <v>14640104</v>
      </c>
      <c r="D74" s="332">
        <v>13997026</v>
      </c>
    </row>
    <row r="75" spans="2:4" ht="15" customHeight="1" thickBot="1" x14ac:dyDescent="0.4">
      <c r="B75" s="78" t="s">
        <v>225</v>
      </c>
      <c r="C75" s="332">
        <v>-214592</v>
      </c>
      <c r="D75" s="332">
        <v>-207572</v>
      </c>
    </row>
    <row r="76" spans="2:4" ht="15" customHeight="1" thickBot="1" x14ac:dyDescent="0.4">
      <c r="B76" s="83"/>
      <c r="C76" s="333">
        <v>18016198</v>
      </c>
      <c r="D76" s="333">
        <v>17380140</v>
      </c>
    </row>
    <row r="77" spans="2:4" ht="30" customHeight="1" thickBot="1" x14ac:dyDescent="0.4">
      <c r="B77" s="345" t="s">
        <v>226</v>
      </c>
      <c r="C77" s="332">
        <v>508260</v>
      </c>
      <c r="D77" s="332">
        <v>411572</v>
      </c>
    </row>
    <row r="78" spans="2:4" ht="15" customHeight="1" x14ac:dyDescent="0.35">
      <c r="B78" s="123"/>
      <c r="C78" s="335">
        <v>18524458</v>
      </c>
      <c r="D78" s="335">
        <v>17791712</v>
      </c>
    </row>
    <row r="79" spans="2:4" ht="15" customHeight="1" thickBot="1" x14ac:dyDescent="0.4">
      <c r="B79" s="114" t="s">
        <v>227</v>
      </c>
      <c r="C79" s="337">
        <v>37956747</v>
      </c>
      <c r="D79" s="337">
        <v>35911156</v>
      </c>
    </row>
    <row r="80" spans="2:4" ht="15" customHeight="1" x14ac:dyDescent="0.35">
      <c r="C80" s="346"/>
      <c r="D80" s="338"/>
    </row>
    <row r="81" spans="2:4" ht="15" customHeight="1" x14ac:dyDescent="0.35">
      <c r="B81" s="338"/>
      <c r="C81" s="338"/>
      <c r="D81" s="338"/>
    </row>
    <row r="82" spans="2:4" ht="15" customHeight="1" x14ac:dyDescent="0.35">
      <c r="B82" s="338"/>
      <c r="C82" s="338"/>
      <c r="D82" s="338"/>
    </row>
    <row r="83" spans="2:4" ht="15" customHeight="1" x14ac:dyDescent="0.35">
      <c r="B83" s="338"/>
      <c r="C83" s="338"/>
      <c r="D83" s="338"/>
    </row>
    <row r="84" spans="2:4" ht="15" customHeight="1" x14ac:dyDescent="0.35">
      <c r="B84" s="338"/>
      <c r="C84" s="338"/>
      <c r="D84" s="338"/>
    </row>
    <row r="85" spans="2:4" ht="15" hidden="1" customHeight="1" x14ac:dyDescent="0.35">
      <c r="B85" s="338"/>
      <c r="C85" s="338"/>
      <c r="D85" s="338"/>
    </row>
    <row r="86" spans="2:4" ht="15" hidden="1" customHeight="1" x14ac:dyDescent="0.35">
      <c r="B86" s="338"/>
      <c r="C86" s="338"/>
      <c r="D86" s="338"/>
    </row>
  </sheetData>
  <mergeCells count="2">
    <mergeCell ref="C9:D9"/>
    <mergeCell ref="C42:D42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CB039-9A4A-4248-B8DF-FED85097A65B}">
  <sheetPr>
    <tabColor theme="9" tint="0.79998168889431442"/>
  </sheetPr>
  <dimension ref="A1:R133"/>
  <sheetViews>
    <sheetView showGridLines="0" zoomScale="70" zoomScaleNormal="70" workbookViewId="0">
      <pane xSplit="1" ySplit="10" topLeftCell="B11" activePane="bottomRight" state="frozen"/>
      <selection activeCell="D3" sqref="D3:D4"/>
      <selection pane="topRight" activeCell="D3" sqref="D3:D4"/>
      <selection pane="bottomLeft" activeCell="D3" sqref="D3:D4"/>
      <selection pane="bottomRight" activeCell="B11" sqref="B11"/>
    </sheetView>
  </sheetViews>
  <sheetFormatPr defaultColWidth="0" defaultRowHeight="0" customHeight="1" zeroHeight="1" x14ac:dyDescent="0.25"/>
  <cols>
    <col min="1" max="1" width="0.90625" style="206" customWidth="1"/>
    <col min="2" max="2" width="82.36328125" style="206" customWidth="1"/>
    <col min="3" max="3" width="15.81640625" style="206" customWidth="1"/>
    <col min="4" max="4" width="15.81640625" style="356" customWidth="1"/>
    <col min="5" max="5" width="5.81640625" style="206" customWidth="1"/>
    <col min="6" max="12" width="0" style="206" hidden="1" customWidth="1"/>
    <col min="13" max="17" width="8.81640625" style="206" hidden="1" customWidth="1"/>
    <col min="18" max="18" width="0" style="206" hidden="1" customWidth="1"/>
    <col min="19" max="16384" width="8.81640625" style="206" hidden="1"/>
  </cols>
  <sheetData>
    <row r="1" spans="1:17" s="9" customFormat="1" ht="3.5" customHeight="1" thickBot="1" x14ac:dyDescent="0.35">
      <c r="C1" s="203"/>
      <c r="D1" s="203"/>
      <c r="E1" s="203"/>
    </row>
    <row r="2" spans="1:17" s="9" customFormat="1" ht="14" x14ac:dyDescent="0.3">
      <c r="A2" s="140"/>
      <c r="B2" s="141"/>
      <c r="C2" s="142"/>
      <c r="D2" s="142"/>
      <c r="E2" s="142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5"/>
    </row>
    <row r="3" spans="1:17" s="9" customFormat="1" ht="15.5" x14ac:dyDescent="0.35">
      <c r="A3" s="140"/>
      <c r="B3" s="146"/>
      <c r="C3" s="147" t="s">
        <v>0</v>
      </c>
      <c r="D3" s="12">
        <v>45382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9"/>
    </row>
    <row r="4" spans="1:17" s="9" customFormat="1" ht="15.5" x14ac:dyDescent="0.35">
      <c r="A4" s="140"/>
      <c r="B4" s="146"/>
      <c r="C4" s="147" t="s">
        <v>1</v>
      </c>
      <c r="D4" s="14" t="s">
        <v>360</v>
      </c>
      <c r="E4" s="151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9"/>
    </row>
    <row r="5" spans="1:17" s="9" customFormat="1" ht="14.5" thickBot="1" x14ac:dyDescent="0.35">
      <c r="A5" s="140"/>
      <c r="B5" s="152"/>
      <c r="C5" s="153"/>
      <c r="D5" s="153"/>
      <c r="E5" s="153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5"/>
    </row>
    <row r="6" spans="1:17" ht="12.5" x14ac:dyDescent="0.25">
      <c r="D6" s="206"/>
    </row>
    <row r="7" spans="1:17" s="9" customFormat="1" ht="15" customHeight="1" x14ac:dyDescent="0.3">
      <c r="B7" s="204" t="s">
        <v>3</v>
      </c>
      <c r="C7" s="205"/>
      <c r="D7" s="205"/>
      <c r="E7" s="205"/>
    </row>
    <row r="8" spans="1:17" s="9" customFormat="1" ht="15" customHeight="1" thickBot="1" x14ac:dyDescent="0.35">
      <c r="B8" s="353"/>
      <c r="C8" s="354"/>
      <c r="D8" s="354"/>
      <c r="E8" s="354"/>
    </row>
    <row r="9" spans="1:17" ht="17" customHeight="1" thickBot="1" x14ac:dyDescent="0.3">
      <c r="B9" s="26" t="s">
        <v>124</v>
      </c>
      <c r="C9" s="423" t="s">
        <v>32</v>
      </c>
      <c r="D9" s="425"/>
    </row>
    <row r="10" spans="1:17" ht="17" customHeight="1" thickBot="1" x14ac:dyDescent="0.3">
      <c r="B10" s="94" t="s">
        <v>65</v>
      </c>
      <c r="C10" s="27" t="s">
        <v>360</v>
      </c>
      <c r="D10" s="71" t="s">
        <v>361</v>
      </c>
    </row>
    <row r="11" spans="1:17" ht="16.75" customHeight="1" thickBot="1" x14ac:dyDescent="0.4">
      <c r="B11" s="89" t="s">
        <v>125</v>
      </c>
      <c r="C11" s="209">
        <v>-1314233</v>
      </c>
      <c r="D11" s="209">
        <v>-788468.34642000007</v>
      </c>
    </row>
    <row r="12" spans="1:17" ht="16.75" customHeight="1" x14ac:dyDescent="0.25">
      <c r="B12" s="78" t="s">
        <v>126</v>
      </c>
      <c r="C12" s="210">
        <v>655915</v>
      </c>
      <c r="D12" s="210">
        <v>755203</v>
      </c>
    </row>
    <row r="13" spans="1:17" ht="16.75" customHeight="1" x14ac:dyDescent="0.25">
      <c r="B13" s="78" t="s">
        <v>127</v>
      </c>
      <c r="C13" s="210">
        <v>11156</v>
      </c>
      <c r="D13" s="210">
        <v>2495.4596699999997</v>
      </c>
    </row>
    <row r="14" spans="1:17" ht="16.75" customHeight="1" x14ac:dyDescent="0.25">
      <c r="B14" s="78" t="s">
        <v>342</v>
      </c>
      <c r="C14" s="210">
        <v>8864</v>
      </c>
      <c r="D14" s="210">
        <v>6391</v>
      </c>
    </row>
    <row r="15" spans="1:17" ht="16.75" customHeight="1" x14ac:dyDescent="0.25">
      <c r="B15" s="78" t="s">
        <v>129</v>
      </c>
      <c r="C15" s="210">
        <v>113521</v>
      </c>
      <c r="D15" s="210">
        <v>52294</v>
      </c>
    </row>
    <row r="16" spans="1:17" ht="16.75" customHeight="1" x14ac:dyDescent="0.25">
      <c r="B16" s="78" t="s">
        <v>343</v>
      </c>
      <c r="C16" s="210">
        <v>14022</v>
      </c>
      <c r="D16" s="210">
        <v>87690</v>
      </c>
    </row>
    <row r="17" spans="2:4" ht="16.75" customHeight="1" x14ac:dyDescent="0.25">
      <c r="B17" s="78" t="s">
        <v>344</v>
      </c>
      <c r="C17" s="210">
        <v>7749</v>
      </c>
      <c r="D17" s="210">
        <v>-938</v>
      </c>
    </row>
    <row r="18" spans="2:4" ht="16.75" customHeight="1" x14ac:dyDescent="0.25">
      <c r="B18" s="78" t="s">
        <v>345</v>
      </c>
      <c r="C18" s="210">
        <v>33</v>
      </c>
      <c r="D18" s="210">
        <v>2</v>
      </c>
    </row>
    <row r="19" spans="2:4" ht="16.75" customHeight="1" x14ac:dyDescent="0.25">
      <c r="B19" s="78" t="s">
        <v>346</v>
      </c>
      <c r="C19" s="210">
        <v>9</v>
      </c>
      <c r="D19" s="210">
        <v>10</v>
      </c>
    </row>
    <row r="20" spans="2:4" ht="16.75" customHeight="1" x14ac:dyDescent="0.25">
      <c r="B20" s="78" t="s">
        <v>138</v>
      </c>
      <c r="C20" s="210">
        <v>-21403</v>
      </c>
      <c r="D20" s="210">
        <v>-6341.39041</v>
      </c>
    </row>
    <row r="21" spans="2:4" ht="16.75" customHeight="1" x14ac:dyDescent="0.25">
      <c r="B21" s="78" t="s">
        <v>139</v>
      </c>
      <c r="C21" s="210">
        <v>278974</v>
      </c>
      <c r="D21" s="210">
        <v>259925</v>
      </c>
    </row>
    <row r="22" spans="2:4" ht="16.75" customHeight="1" x14ac:dyDescent="0.25">
      <c r="B22" s="78" t="s">
        <v>347</v>
      </c>
      <c r="C22" s="210">
        <v>1171</v>
      </c>
      <c r="D22" s="210">
        <v>3609.5843199999999</v>
      </c>
    </row>
    <row r="23" spans="2:4" ht="16.75" customHeight="1" x14ac:dyDescent="0.25">
      <c r="B23" s="78" t="s">
        <v>137</v>
      </c>
      <c r="C23" s="210">
        <v>-149951</v>
      </c>
      <c r="D23" s="210">
        <v>-193345</v>
      </c>
    </row>
    <row r="24" spans="2:4" ht="16.75" customHeight="1" x14ac:dyDescent="0.25">
      <c r="B24" s="78" t="s">
        <v>348</v>
      </c>
      <c r="C24" s="210">
        <v>0</v>
      </c>
      <c r="D24" s="210">
        <v>-1114</v>
      </c>
    </row>
    <row r="25" spans="2:4" ht="16.75" customHeight="1" x14ac:dyDescent="0.25">
      <c r="B25" s="78" t="s">
        <v>349</v>
      </c>
      <c r="C25" s="210">
        <v>-2226423</v>
      </c>
      <c r="D25" s="210">
        <v>-1758307</v>
      </c>
    </row>
    <row r="26" spans="2:4" ht="16.75" customHeight="1" x14ac:dyDescent="0.25">
      <c r="B26" s="78" t="s">
        <v>350</v>
      </c>
      <c r="C26" s="210">
        <v>4967</v>
      </c>
      <c r="D26" s="210">
        <v>10298</v>
      </c>
    </row>
    <row r="27" spans="2:4" ht="16.75" customHeight="1" x14ac:dyDescent="0.25">
      <c r="B27" s="78" t="s">
        <v>351</v>
      </c>
      <c r="C27" s="210">
        <v>0</v>
      </c>
      <c r="D27" s="210">
        <v>0</v>
      </c>
    </row>
    <row r="28" spans="2:4" ht="16.75" customHeight="1" thickBot="1" x14ac:dyDescent="0.3">
      <c r="B28" s="78" t="s">
        <v>141</v>
      </c>
      <c r="C28" s="210">
        <v>-12837</v>
      </c>
      <c r="D28" s="210">
        <v>-6341</v>
      </c>
    </row>
    <row r="29" spans="2:4" ht="16.75" customHeight="1" thickBot="1" x14ac:dyDescent="0.4">
      <c r="B29" s="89" t="s">
        <v>142</v>
      </c>
      <c r="C29" s="209">
        <v>1305730</v>
      </c>
      <c r="D29" s="209">
        <v>948625.69820999994</v>
      </c>
    </row>
    <row r="30" spans="2:4" ht="16.75" customHeight="1" x14ac:dyDescent="0.25">
      <c r="B30" s="78" t="s">
        <v>352</v>
      </c>
      <c r="C30" s="210">
        <v>1312487</v>
      </c>
      <c r="D30" s="210">
        <v>1086906</v>
      </c>
    </row>
    <row r="31" spans="2:4" ht="16.75" customHeight="1" x14ac:dyDescent="0.25">
      <c r="B31" s="78" t="s">
        <v>145</v>
      </c>
      <c r="C31" s="210">
        <v>39624</v>
      </c>
      <c r="D31" s="210">
        <v>-8408</v>
      </c>
    </row>
    <row r="32" spans="2:4" ht="16.75" customHeight="1" x14ac:dyDescent="0.25">
      <c r="B32" s="78" t="s">
        <v>146</v>
      </c>
      <c r="C32" s="210">
        <v>-43424</v>
      </c>
      <c r="D32" s="210">
        <v>-43884</v>
      </c>
    </row>
    <row r="33" spans="2:4" ht="16.75" customHeight="1" x14ac:dyDescent="0.25">
      <c r="B33" s="78" t="s">
        <v>147</v>
      </c>
      <c r="C33" s="210">
        <v>-34395</v>
      </c>
      <c r="D33" s="210">
        <v>-24735</v>
      </c>
    </row>
    <row r="34" spans="2:4" ht="16.75" customHeight="1" x14ac:dyDescent="0.25">
      <c r="B34" s="78" t="s">
        <v>149</v>
      </c>
      <c r="C34" s="210">
        <v>-128</v>
      </c>
      <c r="D34" s="210">
        <v>-97.301789999999983</v>
      </c>
    </row>
    <row r="35" spans="2:4" ht="16.75" customHeight="1" x14ac:dyDescent="0.25">
      <c r="B35" s="78" t="s">
        <v>148</v>
      </c>
      <c r="C35" s="210">
        <v>-49327</v>
      </c>
      <c r="D35" s="210">
        <v>-36301</v>
      </c>
    </row>
    <row r="36" spans="2:4" ht="16.75" customHeight="1" x14ac:dyDescent="0.25">
      <c r="B36" s="78" t="s">
        <v>150</v>
      </c>
      <c r="C36" s="210">
        <v>0</v>
      </c>
      <c r="D36" s="210">
        <v>-2481</v>
      </c>
    </row>
    <row r="37" spans="2:4" ht="16.75" customHeight="1" thickBot="1" x14ac:dyDescent="0.3">
      <c r="B37" s="78" t="s">
        <v>151</v>
      </c>
      <c r="C37" s="210">
        <v>80893</v>
      </c>
      <c r="D37" s="210">
        <v>-22374</v>
      </c>
    </row>
    <row r="38" spans="2:4" ht="16.75" customHeight="1" thickBot="1" x14ac:dyDescent="0.4">
      <c r="B38" s="89" t="s">
        <v>152</v>
      </c>
      <c r="C38" s="209">
        <v>191770</v>
      </c>
      <c r="D38" s="209">
        <v>-59096.867789999858</v>
      </c>
    </row>
    <row r="39" spans="2:4" ht="16.75" customHeight="1" x14ac:dyDescent="0.25">
      <c r="B39" s="78" t="s">
        <v>153</v>
      </c>
      <c r="C39" s="210">
        <v>85528</v>
      </c>
      <c r="D39" s="210">
        <v>-15590</v>
      </c>
    </row>
    <row r="40" spans="2:4" ht="16.75" customHeight="1" x14ac:dyDescent="0.25">
      <c r="B40" s="78" t="s">
        <v>154</v>
      </c>
      <c r="C40" s="210">
        <v>194128</v>
      </c>
      <c r="D40" s="210">
        <v>18253.289629999996</v>
      </c>
    </row>
    <row r="41" spans="2:4" ht="16.75" customHeight="1" x14ac:dyDescent="0.25">
      <c r="B41" s="78" t="s">
        <v>353</v>
      </c>
      <c r="C41" s="210">
        <v>-30283</v>
      </c>
      <c r="D41" s="210">
        <v>-25873.337909999995</v>
      </c>
    </row>
    <row r="42" spans="2:4" ht="16.75" customHeight="1" x14ac:dyDescent="0.25">
      <c r="B42" s="78" t="s">
        <v>155</v>
      </c>
      <c r="C42" s="210">
        <v>-13937</v>
      </c>
      <c r="D42" s="210">
        <v>-13370</v>
      </c>
    </row>
    <row r="43" spans="2:4" ht="16.75" customHeight="1" x14ac:dyDescent="0.25">
      <c r="B43" s="78" t="s">
        <v>157</v>
      </c>
      <c r="C43" s="210">
        <v>14038</v>
      </c>
      <c r="D43" s="210">
        <v>9995.7174699999996</v>
      </c>
    </row>
    <row r="44" spans="2:4" ht="16.75" customHeight="1" x14ac:dyDescent="0.25">
      <c r="B44" s="78" t="s">
        <v>354</v>
      </c>
      <c r="C44" s="210">
        <v>-9197</v>
      </c>
      <c r="D44" s="210">
        <v>0</v>
      </c>
    </row>
    <row r="45" spans="2:4" ht="16.75" customHeight="1" x14ac:dyDescent="0.25">
      <c r="B45" s="78" t="s">
        <v>158</v>
      </c>
      <c r="C45" s="210">
        <v>-9700</v>
      </c>
      <c r="D45" s="210">
        <v>-4189</v>
      </c>
    </row>
    <row r="46" spans="2:4" ht="16.75" customHeight="1" x14ac:dyDescent="0.25">
      <c r="B46" s="78" t="s">
        <v>159</v>
      </c>
      <c r="C46" s="210">
        <v>0</v>
      </c>
      <c r="D46" s="210">
        <v>0</v>
      </c>
    </row>
    <row r="47" spans="2:4" ht="16.75" customHeight="1" x14ac:dyDescent="0.25">
      <c r="B47" s="78" t="s">
        <v>160</v>
      </c>
      <c r="C47" s="210">
        <v>-620</v>
      </c>
      <c r="D47" s="210">
        <v>-620</v>
      </c>
    </row>
    <row r="48" spans="2:4" ht="16.75" customHeight="1" thickBot="1" x14ac:dyDescent="0.3">
      <c r="B48" s="78" t="s">
        <v>40</v>
      </c>
      <c r="C48" s="210">
        <v>-38187</v>
      </c>
      <c r="D48" s="210">
        <v>-27703.536979999859</v>
      </c>
    </row>
    <row r="49" spans="2:4" ht="16.75" customHeight="1" thickBot="1" x14ac:dyDescent="0.4">
      <c r="B49" s="83" t="s">
        <v>163</v>
      </c>
      <c r="C49" s="211">
        <v>183267</v>
      </c>
      <c r="D49" s="211">
        <v>101060.48400000001</v>
      </c>
    </row>
    <row r="50" spans="2:4" ht="16.75" customHeight="1" thickBot="1" x14ac:dyDescent="0.4">
      <c r="B50" s="89" t="s">
        <v>164</v>
      </c>
      <c r="C50" s="209">
        <v>162830</v>
      </c>
      <c r="D50" s="209">
        <v>554787.46771999996</v>
      </c>
    </row>
    <row r="51" spans="2:4" ht="16.75" customHeight="1" x14ac:dyDescent="0.25">
      <c r="B51" s="78" t="s">
        <v>193</v>
      </c>
      <c r="C51" s="210">
        <v>-582</v>
      </c>
      <c r="D51" s="210">
        <v>8654</v>
      </c>
    </row>
    <row r="52" spans="2:4" ht="16.75" customHeight="1" x14ac:dyDescent="0.25">
      <c r="B52" s="78" t="s">
        <v>165</v>
      </c>
      <c r="C52" s="210">
        <v>-1313255</v>
      </c>
      <c r="D52" s="210">
        <v>-141763.60959000001</v>
      </c>
    </row>
    <row r="53" spans="2:4" ht="16.75" customHeight="1" x14ac:dyDescent="0.25">
      <c r="B53" s="78" t="s">
        <v>166</v>
      </c>
      <c r="C53" s="210">
        <v>1478011</v>
      </c>
      <c r="D53" s="210">
        <v>651226</v>
      </c>
    </row>
    <row r="54" spans="2:4" ht="16.75" customHeight="1" x14ac:dyDescent="0.25">
      <c r="B54" s="78" t="s">
        <v>355</v>
      </c>
      <c r="C54" s="210">
        <v>-1190</v>
      </c>
      <c r="D54" s="210">
        <v>-7002</v>
      </c>
    </row>
    <row r="55" spans="2:4" ht="16.75" customHeight="1" x14ac:dyDescent="0.25">
      <c r="B55" s="78" t="s">
        <v>356</v>
      </c>
      <c r="C55" s="210">
        <v>-154</v>
      </c>
      <c r="D55" s="210">
        <v>-2127</v>
      </c>
    </row>
    <row r="56" spans="2:4" ht="16.75" customHeight="1" thickBot="1" x14ac:dyDescent="0.3">
      <c r="B56" s="78" t="s">
        <v>168</v>
      </c>
      <c r="C56" s="210">
        <v>0</v>
      </c>
      <c r="D56" s="210">
        <v>45800.077310000001</v>
      </c>
    </row>
    <row r="57" spans="2:4" ht="16.75" customHeight="1" thickBot="1" x14ac:dyDescent="0.4">
      <c r="B57" s="89" t="s">
        <v>169</v>
      </c>
      <c r="C57" s="209">
        <v>674195</v>
      </c>
      <c r="D57" s="209">
        <v>492526.04827999999</v>
      </c>
    </row>
    <row r="58" spans="2:4" ht="16.75" customHeight="1" x14ac:dyDescent="0.25">
      <c r="B58" s="78" t="s">
        <v>170</v>
      </c>
      <c r="C58" s="210">
        <v>1319448</v>
      </c>
      <c r="D58" s="210">
        <v>547896</v>
      </c>
    </row>
    <row r="59" spans="2:4" ht="16.75" customHeight="1" x14ac:dyDescent="0.25">
      <c r="B59" s="78" t="s">
        <v>171</v>
      </c>
      <c r="C59" s="210">
        <v>-437901</v>
      </c>
      <c r="D59" s="210">
        <v>-18905</v>
      </c>
    </row>
    <row r="60" spans="2:4" ht="16.75" customHeight="1" x14ac:dyDescent="0.25">
      <c r="B60" s="78" t="s">
        <v>172</v>
      </c>
      <c r="C60" s="210">
        <v>-65192</v>
      </c>
      <c r="D60" s="210">
        <v>-32467</v>
      </c>
    </row>
    <row r="61" spans="2:4" ht="16.75" customHeight="1" x14ac:dyDescent="0.25">
      <c r="B61" s="78" t="s">
        <v>173</v>
      </c>
      <c r="C61" s="210">
        <v>-5632</v>
      </c>
      <c r="D61" s="210">
        <v>-3972</v>
      </c>
    </row>
    <row r="62" spans="2:4" ht="16.75" customHeight="1" thickBot="1" x14ac:dyDescent="0.3">
      <c r="B62" s="78" t="s">
        <v>177</v>
      </c>
      <c r="C62" s="210">
        <v>-136528</v>
      </c>
      <c r="D62" s="210">
        <v>-25.951720000000002</v>
      </c>
    </row>
    <row r="63" spans="2:4" ht="16.75" customHeight="1" thickBot="1" x14ac:dyDescent="0.4">
      <c r="B63" s="89" t="s">
        <v>178</v>
      </c>
      <c r="C63" s="209">
        <v>1020292</v>
      </c>
      <c r="D63" s="209">
        <v>1148374</v>
      </c>
    </row>
    <row r="64" spans="2:4" ht="16.75" customHeight="1" x14ac:dyDescent="0.25">
      <c r="B64" s="78" t="s">
        <v>179</v>
      </c>
      <c r="C64" s="210">
        <v>245819</v>
      </c>
      <c r="D64" s="210">
        <v>336523</v>
      </c>
    </row>
    <row r="65" spans="2:4" ht="16.75" customHeight="1" thickBot="1" x14ac:dyDescent="0.3">
      <c r="B65" s="78" t="s">
        <v>180</v>
      </c>
      <c r="C65" s="210">
        <v>1266111</v>
      </c>
      <c r="D65" s="210">
        <v>1484897</v>
      </c>
    </row>
    <row r="66" spans="2:4" ht="16.75" customHeight="1" thickBot="1" x14ac:dyDescent="0.4">
      <c r="B66" s="83" t="s">
        <v>181</v>
      </c>
      <c r="C66" s="211">
        <v>1020292</v>
      </c>
      <c r="D66" s="211">
        <v>1148374</v>
      </c>
    </row>
    <row r="67" spans="2:4" ht="17" customHeight="1" x14ac:dyDescent="0.25">
      <c r="C67" s="355"/>
      <c r="D67" s="355"/>
    </row>
    <row r="68" spans="2:4" ht="17" customHeight="1" x14ac:dyDescent="0.25">
      <c r="D68" s="206"/>
    </row>
    <row r="69" spans="2:4" ht="17" hidden="1" customHeight="1" x14ac:dyDescent="0.25">
      <c r="D69" s="206"/>
    </row>
    <row r="70" spans="2:4" ht="17" hidden="1" customHeight="1" x14ac:dyDescent="0.25">
      <c r="D70" s="206"/>
    </row>
    <row r="71" spans="2:4" ht="17" hidden="1" customHeight="1" x14ac:dyDescent="0.25">
      <c r="D71" s="206"/>
    </row>
    <row r="72" spans="2:4" ht="17" hidden="1" customHeight="1" x14ac:dyDescent="0.25">
      <c r="D72" s="206"/>
    </row>
    <row r="73" spans="2:4" ht="17" hidden="1" customHeight="1" x14ac:dyDescent="0.25">
      <c r="D73" s="206"/>
    </row>
    <row r="74" spans="2:4" ht="17" hidden="1" customHeight="1" x14ac:dyDescent="0.25">
      <c r="C74" s="355"/>
      <c r="D74" s="355"/>
    </row>
    <row r="75" spans="2:4" ht="17" hidden="1" customHeight="1" x14ac:dyDescent="0.25">
      <c r="C75" s="355"/>
      <c r="D75" s="355"/>
    </row>
    <row r="76" spans="2:4" ht="17" hidden="1" customHeight="1" x14ac:dyDescent="0.25">
      <c r="C76" s="355"/>
      <c r="D76" s="355"/>
    </row>
    <row r="77" spans="2:4" ht="17" hidden="1" customHeight="1" x14ac:dyDescent="0.25">
      <c r="C77" s="355"/>
      <c r="D77" s="355"/>
    </row>
    <row r="78" spans="2:4" ht="17" hidden="1" customHeight="1" x14ac:dyDescent="0.25">
      <c r="C78" s="355"/>
      <c r="D78" s="355"/>
    </row>
    <row r="79" spans="2:4" ht="17" hidden="1" customHeight="1" x14ac:dyDescent="0.25">
      <c r="C79" s="355"/>
      <c r="D79" s="355"/>
    </row>
    <row r="80" spans="2:4" ht="17" hidden="1" customHeight="1" x14ac:dyDescent="0.25">
      <c r="C80" s="355"/>
      <c r="D80" s="355"/>
    </row>
    <row r="81" spans="3:4" ht="17" hidden="1" customHeight="1" x14ac:dyDescent="0.25">
      <c r="C81" s="355"/>
      <c r="D81" s="355"/>
    </row>
    <row r="82" spans="3:4" ht="17" hidden="1" customHeight="1" x14ac:dyDescent="0.25">
      <c r="C82" s="355"/>
      <c r="D82" s="355"/>
    </row>
    <row r="83" spans="3:4" ht="17" hidden="1" customHeight="1" x14ac:dyDescent="0.25">
      <c r="C83" s="355"/>
      <c r="D83" s="355"/>
    </row>
    <row r="84" spans="3:4" ht="17" hidden="1" customHeight="1" x14ac:dyDescent="0.25">
      <c r="C84" s="355"/>
      <c r="D84" s="355"/>
    </row>
    <row r="85" spans="3:4" ht="17" hidden="1" customHeight="1" x14ac:dyDescent="0.25">
      <c r="C85" s="355"/>
      <c r="D85" s="355"/>
    </row>
    <row r="86" spans="3:4" ht="17" hidden="1" customHeight="1" x14ac:dyDescent="0.25">
      <c r="C86" s="214"/>
      <c r="D86" s="214"/>
    </row>
    <row r="87" spans="3:4" ht="17" hidden="1" customHeight="1" x14ac:dyDescent="0.25">
      <c r="C87" s="214"/>
      <c r="D87" s="214"/>
    </row>
    <row r="88" spans="3:4" ht="17" hidden="1" customHeight="1" x14ac:dyDescent="0.25">
      <c r="C88" s="214"/>
      <c r="D88" s="214"/>
    </row>
    <row r="89" spans="3:4" ht="17" hidden="1" customHeight="1" x14ac:dyDescent="0.25">
      <c r="C89" s="214"/>
      <c r="D89" s="214"/>
    </row>
    <row r="90" spans="3:4" ht="17" hidden="1" customHeight="1" x14ac:dyDescent="0.25">
      <c r="C90" s="214"/>
      <c r="D90" s="214"/>
    </row>
    <row r="91" spans="3:4" ht="17" hidden="1" customHeight="1" x14ac:dyDescent="0.25">
      <c r="C91" s="214"/>
      <c r="D91" s="214"/>
    </row>
    <row r="92" spans="3:4" ht="17" hidden="1" customHeight="1" x14ac:dyDescent="0.25">
      <c r="C92" s="214"/>
      <c r="D92" s="214"/>
    </row>
    <row r="93" spans="3:4" ht="17" hidden="1" customHeight="1" x14ac:dyDescent="0.25">
      <c r="C93" s="214"/>
      <c r="D93" s="214"/>
    </row>
    <row r="94" spans="3:4" ht="17" hidden="1" customHeight="1" x14ac:dyDescent="0.25">
      <c r="C94" s="214"/>
      <c r="D94" s="214"/>
    </row>
    <row r="95" spans="3:4" ht="17" hidden="1" customHeight="1" x14ac:dyDescent="0.25">
      <c r="C95" s="214"/>
      <c r="D95" s="214"/>
    </row>
    <row r="96" spans="3:4" ht="17" hidden="1" customHeight="1" x14ac:dyDescent="0.25">
      <c r="C96" s="214"/>
      <c r="D96" s="214"/>
    </row>
    <row r="97" spans="3:4" ht="17" hidden="1" customHeight="1" x14ac:dyDescent="0.25">
      <c r="C97" s="214"/>
      <c r="D97" s="214"/>
    </row>
    <row r="98" spans="3:4" ht="17" hidden="1" customHeight="1" x14ac:dyDescent="0.25">
      <c r="C98" s="214"/>
      <c r="D98" s="214"/>
    </row>
    <row r="99" spans="3:4" ht="17" hidden="1" customHeight="1" x14ac:dyDescent="0.25">
      <c r="C99" s="214"/>
      <c r="D99" s="214"/>
    </row>
    <row r="100" spans="3:4" ht="17" hidden="1" customHeight="1" x14ac:dyDescent="0.25">
      <c r="C100" s="214"/>
      <c r="D100" s="214"/>
    </row>
    <row r="101" spans="3:4" ht="17" hidden="1" customHeight="1" x14ac:dyDescent="0.25">
      <c r="C101" s="214"/>
      <c r="D101" s="214"/>
    </row>
    <row r="102" spans="3:4" ht="17" hidden="1" customHeight="1" x14ac:dyDescent="0.25">
      <c r="C102" s="214"/>
      <c r="D102" s="214"/>
    </row>
    <row r="103" spans="3:4" ht="17" hidden="1" customHeight="1" x14ac:dyDescent="0.25">
      <c r="C103" s="214"/>
      <c r="D103" s="214"/>
    </row>
    <row r="104" spans="3:4" ht="17" hidden="1" customHeight="1" x14ac:dyDescent="0.25">
      <c r="C104" s="214"/>
      <c r="D104" s="214"/>
    </row>
    <row r="105" spans="3:4" ht="17" hidden="1" customHeight="1" x14ac:dyDescent="0.25">
      <c r="C105" s="214"/>
      <c r="D105" s="214"/>
    </row>
    <row r="106" spans="3:4" ht="17" hidden="1" customHeight="1" x14ac:dyDescent="0.25">
      <c r="C106" s="214"/>
      <c r="D106" s="214"/>
    </row>
    <row r="107" spans="3:4" ht="17" hidden="1" customHeight="1" x14ac:dyDescent="0.25">
      <c r="C107" s="214"/>
      <c r="D107" s="214"/>
    </row>
    <row r="108" spans="3:4" ht="17" hidden="1" customHeight="1" x14ac:dyDescent="0.25">
      <c r="C108" s="214"/>
      <c r="D108" s="214"/>
    </row>
    <row r="109" spans="3:4" ht="17" hidden="1" customHeight="1" x14ac:dyDescent="0.25">
      <c r="C109" s="214"/>
      <c r="D109" s="214"/>
    </row>
    <row r="110" spans="3:4" ht="17" hidden="1" customHeight="1" x14ac:dyDescent="0.25">
      <c r="C110" s="214"/>
      <c r="D110" s="214"/>
    </row>
    <row r="111" spans="3:4" ht="17" hidden="1" customHeight="1" x14ac:dyDescent="0.25">
      <c r="C111" s="214"/>
      <c r="D111" s="214"/>
    </row>
    <row r="112" spans="3:4" ht="17" hidden="1" customHeight="1" x14ac:dyDescent="0.25">
      <c r="C112" s="214"/>
      <c r="D112" s="214"/>
    </row>
    <row r="113" spans="3:4" ht="17" hidden="1" customHeight="1" x14ac:dyDescent="0.25">
      <c r="C113" s="214"/>
      <c r="D113" s="214"/>
    </row>
    <row r="114" spans="3:4" ht="17" hidden="1" customHeight="1" x14ac:dyDescent="0.25">
      <c r="C114" s="214"/>
      <c r="D114" s="214"/>
    </row>
    <row r="115" spans="3:4" ht="17" hidden="1" customHeight="1" x14ac:dyDescent="0.25">
      <c r="C115" s="214"/>
      <c r="D115" s="214"/>
    </row>
    <row r="116" spans="3:4" ht="17" hidden="1" customHeight="1" x14ac:dyDescent="0.25"/>
    <row r="117" spans="3:4" ht="17" hidden="1" customHeight="1" x14ac:dyDescent="0.25"/>
    <row r="118" spans="3:4" ht="17" hidden="1" customHeight="1" x14ac:dyDescent="0.25"/>
    <row r="119" spans="3:4" ht="17" hidden="1" customHeight="1" x14ac:dyDescent="0.25"/>
    <row r="120" spans="3:4" ht="17" hidden="1" customHeight="1" x14ac:dyDescent="0.25"/>
    <row r="121" spans="3:4" ht="17" hidden="1" customHeight="1" x14ac:dyDescent="0.25"/>
    <row r="122" spans="3:4" ht="17" hidden="1" customHeight="1" x14ac:dyDescent="0.25"/>
    <row r="123" spans="3:4" ht="17" hidden="1" customHeight="1" x14ac:dyDescent="0.25"/>
    <row r="124" spans="3:4" ht="17" hidden="1" customHeight="1" x14ac:dyDescent="0.25"/>
    <row r="125" spans="3:4" ht="17" hidden="1" customHeight="1" x14ac:dyDescent="0.25"/>
    <row r="126" spans="3:4" ht="17" hidden="1" customHeight="1" x14ac:dyDescent="0.25"/>
    <row r="127" spans="3:4" ht="17" hidden="1" customHeight="1" x14ac:dyDescent="0.25"/>
    <row r="128" spans="3:4" ht="17" hidden="1" customHeight="1" x14ac:dyDescent="0.25"/>
    <row r="129" ht="17" hidden="1" customHeight="1" x14ac:dyDescent="0.25"/>
    <row r="130" ht="17" hidden="1" customHeight="1" x14ac:dyDescent="0.25"/>
    <row r="131" ht="17" hidden="1" customHeight="1" x14ac:dyDescent="0.25"/>
    <row r="132" ht="17" hidden="1" customHeight="1" x14ac:dyDescent="0.25"/>
    <row r="133" ht="17" hidden="1" customHeight="1" x14ac:dyDescent="0.25"/>
  </sheetData>
  <mergeCells count="1">
    <mergeCell ref="C9:D9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3BE25-1998-414E-9423-4DDEE9EE7E4F}">
  <sheetPr>
    <tabColor rgb="FF00B0F0"/>
  </sheetPr>
  <dimension ref="A1:AD24"/>
  <sheetViews>
    <sheetView showGridLines="0" tabSelected="1" zoomScale="70" zoomScaleNormal="70" workbookViewId="0">
      <pane xSplit="2" ySplit="5" topLeftCell="C6" activePane="bottomRight" state="frozen"/>
      <selection activeCell="D3" sqref="D3:D4"/>
      <selection pane="topRight" activeCell="D3" sqref="D3:D4"/>
      <selection pane="bottomLeft" activeCell="D3" sqref="D3:D4"/>
      <selection pane="bottomRight" activeCell="C6" sqref="C6"/>
    </sheetView>
  </sheetViews>
  <sheetFormatPr defaultColWidth="0" defaultRowHeight="0" customHeight="1" zeroHeight="1" x14ac:dyDescent="0.35"/>
  <cols>
    <col min="1" max="1" width="2.7265625" style="68" customWidth="1"/>
    <col min="2" max="2" width="37.81640625" style="1" customWidth="1"/>
    <col min="3" max="5" width="11.81640625" style="1" customWidth="1"/>
    <col min="6" max="6" width="5.54296875" style="1" customWidth="1"/>
    <col min="7" max="7" width="8.90625" style="1" customWidth="1"/>
    <col min="8" max="8" width="5.54296875" style="1" customWidth="1"/>
    <col min="9" max="9" width="8.81640625" style="1" customWidth="1"/>
    <col min="10" max="10" width="4.08984375" style="1" customWidth="1"/>
    <col min="11" max="11" width="36.81640625" style="1" customWidth="1"/>
    <col min="12" max="13" width="10.54296875" style="1" customWidth="1"/>
    <col min="14" max="14" width="10.6328125" style="1" customWidth="1"/>
    <col min="15" max="18" width="8.81640625" style="1" customWidth="1"/>
    <col min="19" max="30" width="0" style="1" hidden="1" customWidth="1"/>
    <col min="31" max="16384" width="8.81640625" style="1" hidden="1"/>
  </cols>
  <sheetData>
    <row r="1" spans="1:17" ht="3.5" customHeight="1" thickBot="1" x14ac:dyDescent="0.4">
      <c r="A1" s="1"/>
    </row>
    <row r="2" spans="1:17" s="9" customFormat="1" ht="15.5" x14ac:dyDescent="0.35">
      <c r="A2" s="3"/>
      <c r="B2" s="4"/>
      <c r="C2" s="5"/>
      <c r="D2" s="5"/>
      <c r="E2" s="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</row>
    <row r="3" spans="1:17" s="9" customFormat="1" ht="15.5" x14ac:dyDescent="0.35">
      <c r="A3" s="3"/>
      <c r="B3" s="10"/>
      <c r="C3" s="11" t="s">
        <v>0</v>
      </c>
      <c r="D3" s="12">
        <v>45382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3"/>
    </row>
    <row r="4" spans="1:17" s="9" customFormat="1" ht="15.5" x14ac:dyDescent="0.35">
      <c r="A4" s="3"/>
      <c r="B4" s="10"/>
      <c r="C4" s="11" t="s">
        <v>1</v>
      </c>
      <c r="D4" s="14" t="s">
        <v>360</v>
      </c>
      <c r="E4" s="15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3"/>
    </row>
    <row r="5" spans="1:17" s="9" customFormat="1" ht="16" thickBot="1" x14ac:dyDescent="0.4">
      <c r="A5" s="3"/>
      <c r="B5" s="16"/>
      <c r="C5" s="17"/>
      <c r="D5" s="17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</row>
    <row r="6" spans="1:17" ht="15.5" x14ac:dyDescent="0.35">
      <c r="A6" s="1"/>
      <c r="K6" s="402" t="s">
        <v>2</v>
      </c>
      <c r="L6" s="402"/>
      <c r="M6" s="402"/>
      <c r="N6" s="402"/>
      <c r="O6" s="402"/>
      <c r="P6" s="402"/>
    </row>
    <row r="7" spans="1:17" ht="15" customHeight="1" x14ac:dyDescent="0.35">
      <c r="A7" s="1"/>
      <c r="B7" s="21" t="s">
        <v>3</v>
      </c>
      <c r="C7" s="22"/>
      <c r="D7" s="22"/>
      <c r="E7" s="67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7" ht="15" customHeight="1" thickBot="1" x14ac:dyDescent="0.4">
      <c r="I8" s="69"/>
    </row>
    <row r="9" spans="1:17" ht="18.649999999999999" customHeight="1" thickBot="1" x14ac:dyDescent="0.4">
      <c r="B9" s="26" t="s">
        <v>31</v>
      </c>
      <c r="C9" s="403" t="s">
        <v>32</v>
      </c>
      <c r="D9" s="404"/>
      <c r="E9" s="404"/>
      <c r="I9" s="62"/>
      <c r="K9" s="26" t="s">
        <v>31</v>
      </c>
      <c r="L9" s="403" t="s">
        <v>32</v>
      </c>
      <c r="M9" s="404"/>
      <c r="N9" s="404"/>
    </row>
    <row r="10" spans="1:17" ht="15" customHeight="1" x14ac:dyDescent="0.35">
      <c r="B10" s="70" t="s">
        <v>34</v>
      </c>
      <c r="C10" s="27" t="s">
        <v>360</v>
      </c>
      <c r="D10" s="71" t="s">
        <v>361</v>
      </c>
      <c r="E10" s="27" t="s">
        <v>7</v>
      </c>
      <c r="G10" s="27" t="s">
        <v>9</v>
      </c>
      <c r="I10" s="62"/>
      <c r="K10" s="70" t="s">
        <v>34</v>
      </c>
      <c r="L10" s="27" t="s">
        <v>357</v>
      </c>
      <c r="M10" s="71" t="s">
        <v>357</v>
      </c>
      <c r="N10" s="27" t="s">
        <v>7</v>
      </c>
      <c r="P10" s="27" t="s">
        <v>36</v>
      </c>
    </row>
    <row r="11" spans="1:17" ht="18.649999999999999" customHeight="1" x14ac:dyDescent="0.35">
      <c r="A11" s="72">
        <v>7</v>
      </c>
      <c r="B11" s="73" t="s">
        <v>37</v>
      </c>
      <c r="C11" s="74">
        <v>-98.448118789999995</v>
      </c>
      <c r="D11" s="75">
        <v>-89.713540330000001</v>
      </c>
      <c r="E11" s="76">
        <f>IF(OR(AND(D11&gt;0,C11&lt;0),AND(D11&lt;0,C11&gt;0)),"n.a",IFERROR(C11/D11-1,"N.A."))</f>
        <v>9.7360759901693239E-2</v>
      </c>
      <c r="F11" s="77"/>
      <c r="G11" s="75">
        <f t="shared" ref="G11:G22" si="0">C11-D11</f>
        <v>-8.7345784599999945</v>
      </c>
      <c r="I11" s="62"/>
      <c r="K11" s="78" t="s">
        <v>37</v>
      </c>
      <c r="L11" s="74">
        <f>C11</f>
        <v>-98.448118789999995</v>
      </c>
      <c r="M11" s="75">
        <v>-106.95724131</v>
      </c>
      <c r="N11" s="76">
        <f>L11/M11-1</f>
        <v>-7.9556301338565283E-2</v>
      </c>
      <c r="O11" s="77"/>
      <c r="P11" s="75">
        <f t="shared" ref="P11:P17" si="1">L11-M11</f>
        <v>8.5091225200000054</v>
      </c>
    </row>
    <row r="12" spans="1:17" ht="18.649999999999999" customHeight="1" x14ac:dyDescent="0.35">
      <c r="A12" s="72">
        <v>8</v>
      </c>
      <c r="B12" s="78" t="s">
        <v>38</v>
      </c>
      <c r="C12" s="74">
        <v>-3.66</v>
      </c>
      <c r="D12" s="75">
        <v>-5.452</v>
      </c>
      <c r="E12" s="76">
        <f t="shared" ref="E12:E22" si="2">IF(OR(AND(D12&gt;0,C12&lt;0),AND(D12&lt;0,C12&gt;0)),"n.a",IFERROR(C12/D12-1,"N.A."))</f>
        <v>-0.32868672046955238</v>
      </c>
      <c r="G12" s="75">
        <f t="shared" si="0"/>
        <v>1.7919999999999998</v>
      </c>
      <c r="I12" s="62"/>
      <c r="K12" s="78" t="s">
        <v>38</v>
      </c>
      <c r="L12" s="74">
        <f>C12</f>
        <v>-3.66</v>
      </c>
      <c r="M12" s="75">
        <v>-8.5299999999999994</v>
      </c>
      <c r="N12" s="76">
        <f>L12/M12-1</f>
        <v>-0.57092614302461897</v>
      </c>
      <c r="P12" s="75">
        <f t="shared" si="1"/>
        <v>4.8699999999999992</v>
      </c>
    </row>
    <row r="13" spans="1:17" ht="18.649999999999999" customHeight="1" x14ac:dyDescent="0.35">
      <c r="A13" s="72">
        <v>9</v>
      </c>
      <c r="B13" s="78" t="s">
        <v>39</v>
      </c>
      <c r="C13" s="74">
        <v>-43.520823529000005</v>
      </c>
      <c r="D13" s="75">
        <v>-42.65103251</v>
      </c>
      <c r="E13" s="76">
        <f t="shared" si="2"/>
        <v>2.0393199597127598E-2</v>
      </c>
      <c r="G13" s="75">
        <f t="shared" si="0"/>
        <v>-0.86979101900000444</v>
      </c>
      <c r="I13" s="62"/>
      <c r="K13" s="78" t="s">
        <v>39</v>
      </c>
      <c r="L13" s="74">
        <f>C13</f>
        <v>-43.520823529000005</v>
      </c>
      <c r="M13" s="75">
        <v>-75.259187120000007</v>
      </c>
      <c r="N13" s="76">
        <f>L13/M13-1</f>
        <v>-0.42172078659836576</v>
      </c>
      <c r="P13" s="75">
        <f t="shared" si="1"/>
        <v>31.738363591000002</v>
      </c>
    </row>
    <row r="14" spans="1:17" ht="18.649999999999999" customHeight="1" thickBot="1" x14ac:dyDescent="0.4">
      <c r="A14" s="72">
        <v>11</v>
      </c>
      <c r="B14" s="79" t="s">
        <v>40</v>
      </c>
      <c r="C14" s="80">
        <v>-24.021999999999998</v>
      </c>
      <c r="D14" s="81">
        <v>-22.043999999999997</v>
      </c>
      <c r="E14" s="82">
        <f t="shared" si="2"/>
        <v>8.972963164579939E-2</v>
      </c>
      <c r="G14" s="81">
        <f t="shared" si="0"/>
        <v>-1.9780000000000015</v>
      </c>
      <c r="I14" s="62"/>
      <c r="K14" s="79" t="s">
        <v>40</v>
      </c>
      <c r="L14" s="80">
        <f>C14</f>
        <v>-24.021999999999998</v>
      </c>
      <c r="M14" s="81">
        <v>-23.651</v>
      </c>
      <c r="N14" s="82">
        <f>L14/M14-1</f>
        <v>1.5686440319648165E-2</v>
      </c>
      <c r="P14" s="81">
        <f t="shared" si="1"/>
        <v>-0.37099999999999866</v>
      </c>
    </row>
    <row r="15" spans="1:17" ht="18.649999999999999" customHeight="1" thickBot="1" x14ac:dyDescent="0.4">
      <c r="A15" s="72"/>
      <c r="B15" s="83" t="s">
        <v>41</v>
      </c>
      <c r="C15" s="84">
        <f>SUM(C11:C14)</f>
        <v>-169.65094231899999</v>
      </c>
      <c r="D15" s="84">
        <f>SUM(D11:D14)</f>
        <v>-159.86057283999997</v>
      </c>
      <c r="E15" s="85">
        <f t="shared" si="2"/>
        <v>6.124317775840149E-2</v>
      </c>
      <c r="G15" s="84">
        <f t="shared" si="0"/>
        <v>-9.7903694790000202</v>
      </c>
      <c r="I15" s="62"/>
      <c r="K15" s="83" t="s">
        <v>41</v>
      </c>
      <c r="L15" s="84">
        <f>SUM(L11:L14)</f>
        <v>-169.65094231899999</v>
      </c>
      <c r="M15" s="84">
        <v>-169.64460091000001</v>
      </c>
      <c r="N15" s="85">
        <f>L15/M15-1</f>
        <v>3.7380553026489238E-5</v>
      </c>
      <c r="P15" s="84">
        <f t="shared" si="1"/>
        <v>-6.3414089999866974E-3</v>
      </c>
    </row>
    <row r="16" spans="1:17" ht="18.649999999999999" customHeight="1" x14ac:dyDescent="0.35">
      <c r="A16" s="72"/>
      <c r="B16" s="86" t="s">
        <v>33</v>
      </c>
      <c r="C16" s="87">
        <v>-2.1764710000002907E-3</v>
      </c>
      <c r="D16" s="87">
        <v>-1.0299674900000002</v>
      </c>
      <c r="E16" s="88">
        <f t="shared" si="2"/>
        <v>-0.99788685466179106</v>
      </c>
      <c r="G16" s="87">
        <f t="shared" si="0"/>
        <v>1.0277910189999999</v>
      </c>
      <c r="I16" s="62"/>
      <c r="K16" s="86" t="s">
        <v>33</v>
      </c>
      <c r="L16" s="87">
        <f>C16</f>
        <v>-2.1764710000002907E-3</v>
      </c>
      <c r="M16" s="87">
        <v>-3.112812879999999</v>
      </c>
      <c r="N16" s="88">
        <f>IFERROR(L16/M16-1,"N.A.")</f>
        <v>-0.99930080249475184</v>
      </c>
      <c r="P16" s="87">
        <f t="shared" si="1"/>
        <v>3.1106364089999987</v>
      </c>
    </row>
    <row r="17" spans="1:16" ht="18.649999999999999" customHeight="1" thickBot="1" x14ac:dyDescent="0.4">
      <c r="A17" s="72">
        <v>6154110136</v>
      </c>
      <c r="B17" s="78" t="s">
        <v>42</v>
      </c>
      <c r="C17" s="74">
        <v>-11.155881209999999</v>
      </c>
      <c r="D17" s="75">
        <v>-2.4954596699999998</v>
      </c>
      <c r="E17" s="76">
        <f t="shared" si="2"/>
        <v>3.4704714502558955</v>
      </c>
      <c r="G17" s="75">
        <f t="shared" si="0"/>
        <v>-8.660421539999998</v>
      </c>
      <c r="I17" s="62"/>
      <c r="K17" s="78" t="s">
        <v>42</v>
      </c>
      <c r="L17" s="74">
        <f>C17</f>
        <v>-11.155881209999999</v>
      </c>
      <c r="M17" s="75">
        <v>-5.9387586899999993</v>
      </c>
      <c r="N17" s="76">
        <f>IFERROR(L17/M17-1,"N.A.")</f>
        <v>0.8784870361519943</v>
      </c>
      <c r="P17" s="75">
        <f t="shared" si="1"/>
        <v>-5.2171225199999993</v>
      </c>
    </row>
    <row r="18" spans="1:16" ht="18.649999999999999" customHeight="1" thickBot="1" x14ac:dyDescent="0.4">
      <c r="A18" s="72"/>
      <c r="B18" s="83" t="s">
        <v>43</v>
      </c>
      <c r="C18" s="84">
        <f>SUM(C15:C17)</f>
        <v>-180.809</v>
      </c>
      <c r="D18" s="84">
        <f>SUM(D15:D17)</f>
        <v>-163.38599999999997</v>
      </c>
      <c r="E18" s="85">
        <f t="shared" si="2"/>
        <v>0.10663704356554438</v>
      </c>
      <c r="G18" s="84">
        <f t="shared" si="0"/>
        <v>-17.42300000000003</v>
      </c>
      <c r="I18" s="62"/>
      <c r="K18" s="83" t="s">
        <v>43</v>
      </c>
      <c r="L18" s="84">
        <f>SUM(L15:L17)</f>
        <v>-180.809</v>
      </c>
      <c r="M18" s="84">
        <v>-183.315</v>
      </c>
      <c r="N18" s="85">
        <f t="shared" ref="N18" si="3">IF(ROUND(L18,1)=ROUND(M18,1),0,L18/M18-1)</f>
        <v>-1.3670457954886417E-2</v>
      </c>
      <c r="P18" s="84"/>
    </row>
    <row r="19" spans="1:16" ht="18.649999999999999" customHeight="1" x14ac:dyDescent="0.35">
      <c r="A19" s="72">
        <v>10</v>
      </c>
      <c r="B19" s="78" t="s">
        <v>44</v>
      </c>
      <c r="C19" s="74">
        <v>-9.07</v>
      </c>
      <c r="D19" s="75">
        <v>-1.8879999999999999</v>
      </c>
      <c r="E19" s="76">
        <f t="shared" si="2"/>
        <v>3.804025423728814</v>
      </c>
      <c r="G19" s="75">
        <f t="shared" si="0"/>
        <v>-7.1820000000000004</v>
      </c>
      <c r="I19" s="62"/>
      <c r="K19" s="78" t="s">
        <v>44</v>
      </c>
      <c r="L19" s="74">
        <f>C19</f>
        <v>-9.07</v>
      </c>
      <c r="M19" s="75">
        <v>-7.5919999999999996</v>
      </c>
      <c r="N19" s="76">
        <f>IFERROR(L19/M19-1,"N.A.")</f>
        <v>0.19467860906217083</v>
      </c>
      <c r="P19" s="75">
        <f>L19-M19</f>
        <v>-1.4780000000000006</v>
      </c>
    </row>
    <row r="20" spans="1:16" ht="18.649999999999999" customHeight="1" thickBot="1" x14ac:dyDescent="0.4">
      <c r="A20" s="72"/>
      <c r="B20" s="79" t="s">
        <v>45</v>
      </c>
      <c r="C20" s="80">
        <v>-168.79400000000001</v>
      </c>
      <c r="D20" s="81">
        <v>-167.39</v>
      </c>
      <c r="E20" s="82">
        <f t="shared" si="2"/>
        <v>8.3875978254377426E-3</v>
      </c>
      <c r="G20" s="81">
        <f t="shared" si="0"/>
        <v>-1.4040000000000248</v>
      </c>
      <c r="I20" s="62"/>
      <c r="K20" s="79" t="s">
        <v>45</v>
      </c>
      <c r="L20" s="80">
        <f>C20</f>
        <v>-168.79400000000001</v>
      </c>
      <c r="M20" s="81">
        <v>-169.83099999999999</v>
      </c>
      <c r="N20" s="82">
        <f>IFERROR(L20/M20-1,"N.A.")</f>
        <v>-6.1060701520921912E-3</v>
      </c>
      <c r="P20" s="81">
        <f>L20-M20</f>
        <v>1.0369999999999777</v>
      </c>
    </row>
    <row r="21" spans="1:16" ht="18.649999999999999" customHeight="1" thickBot="1" x14ac:dyDescent="0.4">
      <c r="A21" s="72"/>
      <c r="B21" s="89" t="s">
        <v>46</v>
      </c>
      <c r="C21" s="90">
        <f>SUM(C19:C20)</f>
        <v>-177.864</v>
      </c>
      <c r="D21" s="90">
        <f>SUM(D19:D20)</f>
        <v>-169.27799999999999</v>
      </c>
      <c r="E21" s="91">
        <f t="shared" si="2"/>
        <v>5.0721298692092409E-2</v>
      </c>
      <c r="G21" s="90">
        <f t="shared" si="0"/>
        <v>-8.5860000000000127</v>
      </c>
      <c r="I21" s="62"/>
      <c r="K21" s="89" t="s">
        <v>46</v>
      </c>
      <c r="L21" s="90">
        <f>SUM(L19:L20)</f>
        <v>-177.864</v>
      </c>
      <c r="M21" s="90">
        <v>-168.351</v>
      </c>
      <c r="N21" s="91">
        <f t="shared" ref="N21:N22" si="4">IF(ROUND(L21,1)=ROUND(M21,1),0,L21/M21-1)</f>
        <v>5.6506940855712173E-2</v>
      </c>
      <c r="P21" s="90">
        <f>L21-M21</f>
        <v>-9.5130000000000052</v>
      </c>
    </row>
    <row r="22" spans="1:16" ht="18.649999999999999" customHeight="1" thickBot="1" x14ac:dyDescent="0.4">
      <c r="A22" s="72"/>
      <c r="B22" s="83" t="s">
        <v>47</v>
      </c>
      <c r="C22" s="84">
        <f t="shared" ref="C22:D22" si="5">SUM(C18,C21)</f>
        <v>-358.673</v>
      </c>
      <c r="D22" s="84">
        <f t="shared" si="5"/>
        <v>-332.66399999999999</v>
      </c>
      <c r="E22" s="85">
        <f t="shared" si="2"/>
        <v>7.8183993458865508E-2</v>
      </c>
      <c r="G22" s="84">
        <f t="shared" si="0"/>
        <v>-26.009000000000015</v>
      </c>
      <c r="I22" s="62"/>
      <c r="K22" s="83" t="s">
        <v>47</v>
      </c>
      <c r="L22" s="84">
        <f>SUM(L18,L21)</f>
        <v>-358.673</v>
      </c>
      <c r="M22" s="84">
        <v>-351.666</v>
      </c>
      <c r="N22" s="85">
        <f t="shared" si="4"/>
        <v>1.9925156256220378E-2</v>
      </c>
      <c r="P22" s="84">
        <f>L22-M22</f>
        <v>-7.007000000000005</v>
      </c>
    </row>
    <row r="23" spans="1:16" ht="15" customHeight="1" x14ac:dyDescent="0.35">
      <c r="F23" s="77"/>
      <c r="G23" s="77"/>
      <c r="H23" s="77"/>
      <c r="I23" s="62"/>
      <c r="P23" s="77"/>
    </row>
    <row r="24" spans="1:16" ht="0" hidden="1" customHeight="1" x14ac:dyDescent="0.35">
      <c r="B24" s="68"/>
      <c r="C24" s="68"/>
      <c r="D24" s="68"/>
      <c r="E24" s="68"/>
    </row>
  </sheetData>
  <mergeCells count="3">
    <mergeCell ref="K6:P6"/>
    <mergeCell ref="C9:E9"/>
    <mergeCell ref="L9:N9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05731-30C2-4503-A5CB-C7397CD38DB8}">
  <sheetPr>
    <tabColor rgb="FF00B0F0"/>
  </sheetPr>
  <dimension ref="A1:CX93"/>
  <sheetViews>
    <sheetView showGridLines="0" zoomScale="70" zoomScaleNormal="70" workbookViewId="0">
      <pane xSplit="2" ySplit="7" topLeftCell="C8" activePane="bottomRight" state="frozen"/>
      <selection activeCell="D3" sqref="D3:D4"/>
      <selection pane="topRight" activeCell="D3" sqref="D3:D4"/>
      <selection pane="bottomLeft" activeCell="D3" sqref="D3:D4"/>
      <selection pane="bottomRight" activeCell="P22" sqref="P22"/>
    </sheetView>
  </sheetViews>
  <sheetFormatPr defaultColWidth="0" defaultRowHeight="0" customHeight="1" zeroHeight="1" x14ac:dyDescent="0.35"/>
  <cols>
    <col min="1" max="1" width="0.90625" style="1" customWidth="1"/>
    <col min="2" max="2" width="32" style="1" customWidth="1"/>
    <col min="3" max="4" width="11" style="2" customWidth="1"/>
    <col min="5" max="5" width="11.36328125" style="2" bestFit="1" customWidth="1"/>
    <col min="6" max="6" width="2.81640625" style="2" customWidth="1"/>
    <col min="7" max="7" width="12.1796875" style="2" customWidth="1"/>
    <col min="8" max="8" width="3" style="2" customWidth="1"/>
    <col min="9" max="9" width="48.81640625" style="2" customWidth="1"/>
    <col min="10" max="11" width="11.54296875" style="2" bestFit="1" customWidth="1"/>
    <col min="12" max="12" width="10.36328125" style="1" customWidth="1"/>
    <col min="13" max="13" width="3.54296875" style="2" customWidth="1"/>
    <col min="14" max="14" width="11.453125" style="2" customWidth="1"/>
    <col min="15" max="15" width="3" style="2" customWidth="1"/>
    <col min="16" max="16" width="48.81640625" style="2" customWidth="1"/>
    <col min="17" max="18" width="11.54296875" style="2" bestFit="1" customWidth="1"/>
    <col min="19" max="19" width="10.36328125" style="1" customWidth="1"/>
    <col min="20" max="20" width="3.54296875" style="2" customWidth="1"/>
    <col min="21" max="21" width="11.453125" style="2" customWidth="1"/>
    <col min="22" max="22" width="3" style="2" customWidth="1"/>
    <col min="23" max="23" width="48.81640625" style="2" customWidth="1"/>
    <col min="24" max="25" width="11.54296875" style="2" bestFit="1" customWidth="1"/>
    <col min="26" max="26" width="10.36328125" style="1" customWidth="1"/>
    <col min="27" max="27" width="3.54296875" style="2" customWidth="1"/>
    <col min="28" max="28" width="11.453125" style="2" customWidth="1"/>
    <col min="29" max="29" width="3" style="2" customWidth="1"/>
    <col min="30" max="30" width="48.81640625" style="2" customWidth="1"/>
    <col min="31" max="32" width="11.54296875" style="2" bestFit="1" customWidth="1"/>
    <col min="33" max="33" width="10.36328125" style="1" customWidth="1"/>
    <col min="34" max="34" width="3.54296875" style="2" customWidth="1"/>
    <col min="35" max="35" width="11.36328125" style="2" customWidth="1"/>
    <col min="36" max="36" width="3" style="2" customWidth="1"/>
    <col min="37" max="37" width="48.81640625" style="2" customWidth="1"/>
    <col min="38" max="39" width="11.54296875" style="2" bestFit="1" customWidth="1"/>
    <col min="40" max="40" width="11" style="1" bestFit="1" customWidth="1"/>
    <col min="41" max="41" width="3.54296875" style="2" customWidth="1"/>
    <col min="42" max="42" width="11.453125" style="2" customWidth="1"/>
    <col min="43" max="43" width="8.81640625" style="1" customWidth="1"/>
    <col min="44" max="44" width="45.453125" style="2" bestFit="1" customWidth="1"/>
    <col min="45" max="46" width="11.54296875" style="2" customWidth="1"/>
    <col min="47" max="47" width="11.54296875" style="1" customWidth="1"/>
    <col min="48" max="48" width="3.54296875" style="2" customWidth="1"/>
    <col min="49" max="49" width="11.453125" style="2" customWidth="1"/>
    <col min="50" max="51" width="8.81640625" style="1" customWidth="1"/>
    <col min="52" max="102" width="0" style="1" hidden="1" customWidth="1"/>
    <col min="103" max="16384" width="8.81640625" style="1" hidden="1"/>
  </cols>
  <sheetData>
    <row r="1" spans="1:57" ht="3.5" customHeight="1" thickBot="1" x14ac:dyDescent="0.4"/>
    <row r="2" spans="1:57" ht="15.5" x14ac:dyDescent="0.35">
      <c r="A2" s="3"/>
      <c r="B2" s="4"/>
      <c r="C2" s="5"/>
      <c r="D2" s="5"/>
      <c r="E2" s="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8"/>
    </row>
    <row r="3" spans="1:57" ht="15.5" x14ac:dyDescent="0.35">
      <c r="A3" s="3"/>
      <c r="B3" s="10"/>
      <c r="C3" s="11" t="s">
        <v>0</v>
      </c>
      <c r="D3" s="12">
        <v>45382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3"/>
    </row>
    <row r="4" spans="1:57" ht="15.5" x14ac:dyDescent="0.35">
      <c r="A4" s="3"/>
      <c r="B4" s="10"/>
      <c r="C4" s="11" t="s">
        <v>1</v>
      </c>
      <c r="D4" s="14" t="s">
        <v>360</v>
      </c>
      <c r="E4" s="15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3"/>
    </row>
    <row r="5" spans="1:57" ht="16" thickBot="1" x14ac:dyDescent="0.4">
      <c r="A5" s="3"/>
      <c r="B5" s="16"/>
      <c r="C5" s="17"/>
      <c r="D5" s="17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9"/>
    </row>
    <row r="6" spans="1:57" ht="15.5" x14ac:dyDescent="0.35"/>
    <row r="7" spans="1:57" ht="15" customHeight="1" x14ac:dyDescent="0.35">
      <c r="B7" s="21" t="s">
        <v>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R7" s="22"/>
      <c r="AS7" s="22"/>
      <c r="AT7" s="22"/>
      <c r="AU7" s="22"/>
      <c r="AV7" s="22"/>
      <c r="AW7" s="22"/>
    </row>
    <row r="8" spans="1:57" ht="16" thickBot="1" x14ac:dyDescent="0.4">
      <c r="I8" s="93" t="s">
        <v>49</v>
      </c>
      <c r="J8" s="93" t="s">
        <v>49</v>
      </c>
      <c r="K8" s="93" t="s">
        <v>49</v>
      </c>
      <c r="L8" s="93" t="s">
        <v>49</v>
      </c>
      <c r="P8" s="93" t="s">
        <v>50</v>
      </c>
      <c r="Q8" s="93" t="s">
        <v>50</v>
      </c>
      <c r="R8" s="93" t="s">
        <v>50</v>
      </c>
      <c r="S8" s="93" t="s">
        <v>50</v>
      </c>
      <c r="W8" s="93" t="s">
        <v>51</v>
      </c>
      <c r="X8" s="93" t="s">
        <v>51</v>
      </c>
      <c r="Y8" s="93" t="s">
        <v>51</v>
      </c>
      <c r="Z8" s="93" t="s">
        <v>51</v>
      </c>
      <c r="AD8" s="93" t="s">
        <v>52</v>
      </c>
      <c r="AE8" s="93" t="s">
        <v>52</v>
      </c>
      <c r="AF8" s="93" t="s">
        <v>52</v>
      </c>
      <c r="AG8" s="93" t="s">
        <v>52</v>
      </c>
      <c r="AK8" s="93" t="s">
        <v>53</v>
      </c>
      <c r="AL8" s="93" t="s">
        <v>53</v>
      </c>
      <c r="AM8" s="93" t="s">
        <v>53</v>
      </c>
      <c r="AN8" s="93" t="s">
        <v>53</v>
      </c>
    </row>
    <row r="9" spans="1:57" ht="15.5" customHeight="1" thickBot="1" x14ac:dyDescent="0.4">
      <c r="B9" s="26" t="s">
        <v>54</v>
      </c>
      <c r="C9" s="405" t="s">
        <v>55</v>
      </c>
      <c r="D9" s="406"/>
      <c r="E9" s="406"/>
      <c r="F9" s="64"/>
      <c r="G9" s="407" t="s">
        <v>9</v>
      </c>
      <c r="I9" s="408" t="s">
        <v>56</v>
      </c>
      <c r="J9" s="409"/>
      <c r="K9" s="409"/>
      <c r="L9" s="409"/>
      <c r="N9" s="1"/>
      <c r="P9" s="408" t="s">
        <v>57</v>
      </c>
      <c r="Q9" s="409"/>
      <c r="R9" s="409"/>
      <c r="S9" s="409"/>
      <c r="U9" s="1"/>
      <c r="W9" s="408" t="s">
        <v>58</v>
      </c>
      <c r="X9" s="409"/>
      <c r="Y9" s="409"/>
      <c r="Z9" s="409"/>
      <c r="AB9" s="1"/>
      <c r="AD9" s="408" t="s">
        <v>59</v>
      </c>
      <c r="AE9" s="409"/>
      <c r="AF9" s="409"/>
      <c r="AG9" s="409"/>
      <c r="AI9" s="1"/>
      <c r="AK9" s="408" t="s">
        <v>60</v>
      </c>
      <c r="AL9" s="409"/>
      <c r="AM9" s="409"/>
      <c r="AN9" s="409"/>
      <c r="AP9" s="1"/>
      <c r="AR9" s="408" t="s">
        <v>61</v>
      </c>
      <c r="AS9" s="409"/>
      <c r="AT9" s="409"/>
      <c r="AU9" s="409"/>
      <c r="AW9" s="1"/>
    </row>
    <row r="10" spans="1:57" ht="15" customHeight="1" thickBot="1" x14ac:dyDescent="0.4">
      <c r="B10" s="94" t="s">
        <v>34</v>
      </c>
      <c r="C10" s="27" t="s">
        <v>360</v>
      </c>
      <c r="D10" s="71" t="s">
        <v>361</v>
      </c>
      <c r="E10" s="27" t="s">
        <v>62</v>
      </c>
      <c r="F10" s="64"/>
      <c r="G10" s="407"/>
      <c r="H10" s="1"/>
      <c r="I10" s="26" t="s">
        <v>63</v>
      </c>
      <c r="J10" s="403" t="s">
        <v>360</v>
      </c>
      <c r="K10" s="403" t="s">
        <v>361</v>
      </c>
      <c r="L10" s="403" t="s">
        <v>62</v>
      </c>
      <c r="N10" s="403" t="s">
        <v>9</v>
      </c>
      <c r="O10" s="1"/>
      <c r="P10" s="26" t="s">
        <v>63</v>
      </c>
      <c r="Q10" s="403" t="str">
        <f>J10</f>
        <v>1T24</v>
      </c>
      <c r="R10" s="403" t="str">
        <f>K10</f>
        <v>1T23</v>
      </c>
      <c r="S10" s="403" t="str">
        <f>L10</f>
        <v>Var (%)</v>
      </c>
      <c r="U10" s="403" t="s">
        <v>9</v>
      </c>
      <c r="V10" s="1"/>
      <c r="W10" s="26" t="s">
        <v>63</v>
      </c>
      <c r="X10" s="403" t="str">
        <f>Q10</f>
        <v>1T24</v>
      </c>
      <c r="Y10" s="403" t="str">
        <f>R10</f>
        <v>1T23</v>
      </c>
      <c r="Z10" s="403" t="str">
        <f>S10</f>
        <v>Var (%)</v>
      </c>
      <c r="AB10" s="403" t="s">
        <v>9</v>
      </c>
      <c r="AC10" s="1"/>
      <c r="AD10" s="26" t="s">
        <v>63</v>
      </c>
      <c r="AE10" s="403" t="str">
        <f>X10</f>
        <v>1T24</v>
      </c>
      <c r="AF10" s="403" t="str">
        <f>Y10</f>
        <v>1T23</v>
      </c>
      <c r="AG10" s="403" t="str">
        <f>Z10</f>
        <v>Var (%)</v>
      </c>
      <c r="AI10" s="403" t="s">
        <v>9</v>
      </c>
      <c r="AJ10" s="1"/>
      <c r="AK10" s="26" t="s">
        <v>63</v>
      </c>
      <c r="AL10" s="403" t="str">
        <f>AE10</f>
        <v>1T24</v>
      </c>
      <c r="AM10" s="403" t="str">
        <f>AF10</f>
        <v>1T23</v>
      </c>
      <c r="AN10" s="403" t="str">
        <f>AG10</f>
        <v>Var (%)</v>
      </c>
      <c r="AP10" s="403" t="s">
        <v>9</v>
      </c>
      <c r="AR10" s="26" t="s">
        <v>63</v>
      </c>
      <c r="AS10" s="403" t="str">
        <f>AL10</f>
        <v>1T24</v>
      </c>
      <c r="AT10" s="403" t="str">
        <f>AM10</f>
        <v>1T23</v>
      </c>
      <c r="AU10" s="403" t="str">
        <f>AN10</f>
        <v>Var (%)</v>
      </c>
      <c r="AW10" s="403" t="s">
        <v>9</v>
      </c>
    </row>
    <row r="11" spans="1:57" ht="15" customHeight="1" thickBot="1" x14ac:dyDescent="0.4">
      <c r="B11" s="95" t="s">
        <v>64</v>
      </c>
      <c r="C11" s="96">
        <v>896.94899999999984</v>
      </c>
      <c r="D11" s="96">
        <v>738.98500000000001</v>
      </c>
      <c r="E11" s="97">
        <f t="shared" ref="E11:E18" si="0">IF(OR(AND(D11&gt;0,C11&lt;0),AND(D11&lt;0,C11&gt;0)),"n.a",IFERROR(C11/D11-1,"N.A."))</f>
        <v>0.21375806004181386</v>
      </c>
      <c r="F11" s="64"/>
      <c r="G11" s="96">
        <f t="shared" ref="G11:G18" si="1">IFERROR(C11-D11,"N.A")</f>
        <v>157.96399999999983</v>
      </c>
      <c r="H11" s="1"/>
      <c r="I11" s="94" t="s">
        <v>65</v>
      </c>
      <c r="J11" s="410"/>
      <c r="K11" s="410"/>
      <c r="L11" s="410"/>
      <c r="N11" s="410"/>
      <c r="O11" s="1"/>
      <c r="P11" s="94" t="s">
        <v>65</v>
      </c>
      <c r="Q11" s="410"/>
      <c r="R11" s="410"/>
      <c r="S11" s="410"/>
      <c r="U11" s="410"/>
      <c r="V11" s="1"/>
      <c r="W11" s="94" t="s">
        <v>65</v>
      </c>
      <c r="X11" s="410"/>
      <c r="Y11" s="410"/>
      <c r="Z11" s="410"/>
      <c r="AB11" s="410"/>
      <c r="AC11" s="1"/>
      <c r="AD11" s="94" t="s">
        <v>65</v>
      </c>
      <c r="AE11" s="410"/>
      <c r="AF11" s="410"/>
      <c r="AG11" s="410"/>
      <c r="AI11" s="410"/>
      <c r="AJ11" s="1"/>
      <c r="AK11" s="94" t="s">
        <v>65</v>
      </c>
      <c r="AL11" s="410"/>
      <c r="AM11" s="410"/>
      <c r="AN11" s="410"/>
      <c r="AP11" s="410"/>
      <c r="AR11" s="94" t="s">
        <v>65</v>
      </c>
      <c r="AS11" s="410"/>
      <c r="AT11" s="410"/>
      <c r="AU11" s="410"/>
      <c r="AW11" s="410"/>
    </row>
    <row r="12" spans="1:57" ht="15" customHeight="1" x14ac:dyDescent="0.35">
      <c r="B12" s="98" t="s">
        <v>66</v>
      </c>
      <c r="C12" s="99">
        <f>SUM(C13:C17)</f>
        <v>161.97112249150001</v>
      </c>
      <c r="D12" s="99">
        <f>SUM(D13:D17)</f>
        <v>154.16977375190001</v>
      </c>
      <c r="E12" s="58">
        <f t="shared" si="0"/>
        <v>5.0602323333200472E-2</v>
      </c>
      <c r="F12" s="64"/>
      <c r="G12" s="99">
        <f t="shared" si="1"/>
        <v>7.8013487396000016</v>
      </c>
      <c r="H12" s="1"/>
      <c r="I12" s="100" t="s">
        <v>67</v>
      </c>
      <c r="J12" s="101">
        <v>188335.59779</v>
      </c>
      <c r="K12" s="101">
        <v>183753.58984</v>
      </c>
      <c r="L12" s="102">
        <f t="shared" ref="L12:L23" si="2">IF(OR(AND(K12&gt;0,J12&lt;0),AND(K12&lt;0,J12&gt;0)),"n.a",IFERROR(J12/K12-1,"N.A."))</f>
        <v>2.4935610531417129E-2</v>
      </c>
      <c r="N12" s="101">
        <f t="shared" ref="N12:N23" si="3">J12-K12</f>
        <v>4582.0079499999993</v>
      </c>
      <c r="O12" s="1"/>
      <c r="P12" s="100" t="s">
        <v>67</v>
      </c>
      <c r="Q12" s="101">
        <v>34560.836320000002</v>
      </c>
      <c r="R12" s="101">
        <v>31423.977160000002</v>
      </c>
      <c r="S12" s="102">
        <f t="shared" ref="S12:S23" si="4">IF(OR(AND(R12&gt;0,Q12&lt;0),AND(R12&lt;0,Q12&gt;0)),"n.a",IFERROR(Q12/R12-1,"N.A."))</f>
        <v>9.9823747453360312E-2</v>
      </c>
      <c r="U12" s="101">
        <f t="shared" ref="U12:U23" si="5">Q12-R12</f>
        <v>3136.85916</v>
      </c>
      <c r="V12" s="1"/>
      <c r="W12" s="100" t="s">
        <v>67</v>
      </c>
      <c r="X12" s="101">
        <v>28699</v>
      </c>
      <c r="Y12" s="101">
        <v>26398.586640000001</v>
      </c>
      <c r="Z12" s="102">
        <f t="shared" ref="Z12:Z23" si="6">IF(OR(AND(Y12&gt;0,X12&lt;0),AND(Y12&lt;0,X12&gt;0)),"n.a",IFERROR(X12/Y12-1,"N.A."))</f>
        <v>8.7141534937871912E-2</v>
      </c>
      <c r="AB12" s="101">
        <f t="shared" ref="AB12:AB23" si="7">X12-Y12</f>
        <v>2300.4133599999986</v>
      </c>
      <c r="AC12" s="1"/>
      <c r="AD12" s="100" t="s">
        <v>67</v>
      </c>
      <c r="AE12" s="101">
        <v>41273</v>
      </c>
      <c r="AF12" s="101">
        <v>39317.579509999996</v>
      </c>
      <c r="AG12" s="102">
        <f t="shared" ref="AG12:AG23" si="8">IF(OR(AND(AF12&gt;0,AE12&lt;0),AND(AF12&lt;0,AE12&gt;0)),"n.a",IFERROR(AE12/AF12-1,"N.A."))</f>
        <v>4.97339997621844E-2</v>
      </c>
      <c r="AI12" s="101">
        <f t="shared" ref="AI12:AI23" si="9">AE12-AF12</f>
        <v>1955.4204900000041</v>
      </c>
      <c r="AJ12" s="1"/>
      <c r="AK12" s="100" t="s">
        <v>67</v>
      </c>
      <c r="AL12" s="101">
        <v>101755.43034000001</v>
      </c>
      <c r="AM12" s="101">
        <v>93422.127739999996</v>
      </c>
      <c r="AN12" s="102">
        <f t="shared" ref="AN12:AN23" si="10">IF(OR(AND(AM12&gt;0,AL12&lt;0),AND(AM12&lt;0,AL12&gt;0)),"n.a",IFERROR(AL12/AM12-1,"N.A."))</f>
        <v>8.9200522420043171E-2</v>
      </c>
      <c r="AP12" s="101">
        <f t="shared" ref="AP12:AP23" si="11">AL12-AM12</f>
        <v>8333.30260000001</v>
      </c>
      <c r="AR12" s="100" t="s">
        <v>67</v>
      </c>
      <c r="AS12" s="101">
        <f t="shared" ref="AS12:AS23" si="12">SUM(X12,AE12,AL12)</f>
        <v>171727.43034000002</v>
      </c>
      <c r="AT12" s="101">
        <f t="shared" ref="AT12:AT23" si="13">SUM(Y12,AF12,AM12)</f>
        <v>159138.29389</v>
      </c>
      <c r="AU12" s="102">
        <f t="shared" ref="AU12:AU23" si="14">IF(OR(AND(AT12&gt;0,AS12&lt;0),AND(AT12&lt;0,AS12&gt;0)),"n.a",IFERROR(AS12/AT12-1,"N.A."))</f>
        <v>7.9108152678210253E-2</v>
      </c>
      <c r="AW12" s="101">
        <f t="shared" ref="AW12:AW23" si="15">AS12-AT12</f>
        <v>12589.13645000002</v>
      </c>
      <c r="AX12" s="103"/>
      <c r="AY12" s="103"/>
      <c r="AZ12" s="103"/>
      <c r="BA12" s="103"/>
      <c r="BB12" s="103"/>
      <c r="BC12" s="103"/>
      <c r="BD12" s="103"/>
      <c r="BE12" s="103"/>
    </row>
    <row r="13" spans="1:57" s="103" customFormat="1" ht="15" customHeight="1" x14ac:dyDescent="0.35">
      <c r="B13" s="104" t="s">
        <v>68</v>
      </c>
      <c r="C13" s="46">
        <f>J25/1000</f>
        <v>76.207097707800003</v>
      </c>
      <c r="D13" s="46">
        <f>K25/1000</f>
        <v>75.021741912300001</v>
      </c>
      <c r="E13" s="48">
        <f t="shared" si="0"/>
        <v>1.5800163596383587E-2</v>
      </c>
      <c r="F13" s="64"/>
      <c r="G13" s="46">
        <f t="shared" si="1"/>
        <v>1.1853557955000014</v>
      </c>
      <c r="I13" s="104" t="s">
        <v>69</v>
      </c>
      <c r="J13" s="105">
        <v>-22692.442230000001</v>
      </c>
      <c r="K13" s="105">
        <v>-21238.968990000001</v>
      </c>
      <c r="L13" s="48">
        <f t="shared" si="2"/>
        <v>6.8434265367793623E-2</v>
      </c>
      <c r="M13" s="2"/>
      <c r="N13" s="105">
        <f t="shared" si="3"/>
        <v>-1453.4732399999994</v>
      </c>
      <c r="P13" s="104" t="s">
        <v>69</v>
      </c>
      <c r="Q13" s="105">
        <v>-5342.6932200000001</v>
      </c>
      <c r="R13" s="105">
        <v>-4622.2982400000001</v>
      </c>
      <c r="S13" s="48">
        <f t="shared" si="4"/>
        <v>0.15585212000513415</v>
      </c>
      <c r="T13" s="2"/>
      <c r="U13" s="105">
        <f t="shared" si="5"/>
        <v>-720.39498000000003</v>
      </c>
      <c r="W13" s="104" t="s">
        <v>69</v>
      </c>
      <c r="X13" s="105">
        <v>-3071</v>
      </c>
      <c r="Y13" s="105">
        <v>-2845.4840700000004</v>
      </c>
      <c r="Z13" s="48">
        <f t="shared" si="6"/>
        <v>7.9253977338203718E-2</v>
      </c>
      <c r="AA13" s="2"/>
      <c r="AB13" s="105">
        <f t="shared" si="7"/>
        <v>-225.51592999999957</v>
      </c>
      <c r="AD13" s="104" t="s">
        <v>69</v>
      </c>
      <c r="AE13" s="105">
        <v>-4247</v>
      </c>
      <c r="AF13" s="105">
        <v>-4104.2743500000006</v>
      </c>
      <c r="AG13" s="48">
        <f t="shared" si="8"/>
        <v>3.4774880485267667E-2</v>
      </c>
      <c r="AH13" s="2"/>
      <c r="AI13" s="105">
        <f t="shared" si="9"/>
        <v>-142.7256499999994</v>
      </c>
      <c r="AK13" s="104" t="s">
        <v>69</v>
      </c>
      <c r="AL13" s="105">
        <v>-10887.999919999998</v>
      </c>
      <c r="AM13" s="105">
        <v>-9735.8517599999996</v>
      </c>
      <c r="AN13" s="48">
        <f t="shared" si="10"/>
        <v>0.11834076651964121</v>
      </c>
      <c r="AO13" s="2"/>
      <c r="AP13" s="105">
        <f t="shared" si="11"/>
        <v>-1152.1481599999988</v>
      </c>
      <c r="AQ13" s="1"/>
      <c r="AR13" s="104" t="s">
        <v>69</v>
      </c>
      <c r="AS13" s="105">
        <f t="shared" si="12"/>
        <v>-18205.999919999998</v>
      </c>
      <c r="AT13" s="105">
        <f t="shared" si="13"/>
        <v>-16685.61018</v>
      </c>
      <c r="AU13" s="48">
        <f t="shared" si="14"/>
        <v>9.1119816632321715E-2</v>
      </c>
      <c r="AV13" s="2"/>
      <c r="AW13" s="105">
        <f t="shared" si="15"/>
        <v>-1520.3897399999987</v>
      </c>
      <c r="AX13" s="1"/>
      <c r="AY13" s="1"/>
      <c r="AZ13" s="1"/>
      <c r="BA13" s="1"/>
      <c r="BB13" s="1"/>
      <c r="BC13" s="1"/>
      <c r="BD13" s="1"/>
      <c r="BE13" s="1"/>
    </row>
    <row r="14" spans="1:57" ht="15" customHeight="1" x14ac:dyDescent="0.35">
      <c r="B14" s="104" t="s">
        <v>70</v>
      </c>
      <c r="C14" s="46">
        <f>Q25/1000</f>
        <v>12.962284628700001</v>
      </c>
      <c r="D14" s="46">
        <f>R25/1000</f>
        <v>11.813764674600002</v>
      </c>
      <c r="E14" s="48">
        <f t="shared" si="0"/>
        <v>9.7218793986082686E-2</v>
      </c>
      <c r="F14" s="64"/>
      <c r="G14" s="46">
        <f t="shared" si="1"/>
        <v>1.1485199540999993</v>
      </c>
      <c r="H14" s="1"/>
      <c r="I14" s="98" t="s">
        <v>71</v>
      </c>
      <c r="J14" s="106">
        <v>165643.15555999998</v>
      </c>
      <c r="K14" s="106">
        <v>162514.62085000001</v>
      </c>
      <c r="L14" s="58">
        <f t="shared" si="2"/>
        <v>1.9250789212913899E-2</v>
      </c>
      <c r="N14" s="106">
        <f t="shared" si="3"/>
        <v>3128.5347099999781</v>
      </c>
      <c r="O14" s="1"/>
      <c r="P14" s="98" t="s">
        <v>71</v>
      </c>
      <c r="Q14" s="106">
        <v>29218.143100000001</v>
      </c>
      <c r="R14" s="106">
        <v>26801.678920000002</v>
      </c>
      <c r="S14" s="58">
        <f t="shared" si="4"/>
        <v>9.0160925635027311E-2</v>
      </c>
      <c r="U14" s="106">
        <f t="shared" si="5"/>
        <v>2416.464179999999</v>
      </c>
      <c r="V14" s="1"/>
      <c r="W14" s="98" t="s">
        <v>71</v>
      </c>
      <c r="X14" s="106">
        <v>25628</v>
      </c>
      <c r="Y14" s="106">
        <v>23553.102570000003</v>
      </c>
      <c r="Z14" s="58">
        <f t="shared" si="6"/>
        <v>8.8094442073327173E-2</v>
      </c>
      <c r="AB14" s="106">
        <f t="shared" si="7"/>
        <v>2074.8974299999973</v>
      </c>
      <c r="AC14" s="1"/>
      <c r="AD14" s="98" t="s">
        <v>71</v>
      </c>
      <c r="AE14" s="106">
        <v>37026</v>
      </c>
      <c r="AF14" s="106">
        <v>35213.305159999996</v>
      </c>
      <c r="AG14" s="58">
        <f t="shared" si="8"/>
        <v>5.1477554627820332E-2</v>
      </c>
      <c r="AI14" s="106">
        <f t="shared" si="9"/>
        <v>1812.6948400000038</v>
      </c>
      <c r="AJ14" s="1"/>
      <c r="AK14" s="98" t="s">
        <v>71</v>
      </c>
      <c r="AL14" s="106">
        <v>90867.430420000004</v>
      </c>
      <c r="AM14" s="106">
        <v>83686.275979999991</v>
      </c>
      <c r="AN14" s="58">
        <f t="shared" si="10"/>
        <v>8.5810419401578075E-2</v>
      </c>
      <c r="AP14" s="106">
        <f t="shared" si="11"/>
        <v>7181.154440000013</v>
      </c>
      <c r="AR14" s="98" t="s">
        <v>71</v>
      </c>
      <c r="AS14" s="106">
        <f t="shared" si="12"/>
        <v>153521.43041999999</v>
      </c>
      <c r="AT14" s="106">
        <f t="shared" si="13"/>
        <v>142452.68370999998</v>
      </c>
      <c r="AU14" s="58">
        <f t="shared" si="14"/>
        <v>7.770121574215727E-2</v>
      </c>
      <c r="AW14" s="106">
        <f t="shared" si="15"/>
        <v>11068.746710000007</v>
      </c>
      <c r="AX14" s="103"/>
      <c r="AY14" s="103"/>
      <c r="AZ14" s="103"/>
      <c r="BA14" s="103"/>
      <c r="BB14" s="103"/>
      <c r="BC14" s="103"/>
      <c r="BD14" s="103"/>
      <c r="BE14" s="103"/>
    </row>
    <row r="15" spans="1:57" s="103" customFormat="1" ht="15" customHeight="1" x14ac:dyDescent="0.35">
      <c r="B15" s="104" t="s">
        <v>72</v>
      </c>
      <c r="C15" s="46">
        <f>X25/1000</f>
        <v>12.1905</v>
      </c>
      <c r="D15" s="46">
        <f>Y25/1000</f>
        <v>11.312552710000002</v>
      </c>
      <c r="E15" s="48">
        <f t="shared" si="0"/>
        <v>7.7608238609479852E-2</v>
      </c>
      <c r="F15" s="64"/>
      <c r="G15" s="46">
        <f t="shared" si="1"/>
        <v>0.87794728999999805</v>
      </c>
      <c r="I15" s="104" t="s">
        <v>73</v>
      </c>
      <c r="J15" s="105">
        <v>-21991.660360000002</v>
      </c>
      <c r="K15" s="105">
        <v>-15502.617540000001</v>
      </c>
      <c r="L15" s="48">
        <f t="shared" si="2"/>
        <v>0.41857723724763973</v>
      </c>
      <c r="M15" s="2"/>
      <c r="N15" s="105">
        <f t="shared" si="3"/>
        <v>-6489.0428200000006</v>
      </c>
      <c r="P15" s="104" t="s">
        <v>73</v>
      </c>
      <c r="Q15" s="105">
        <v>-3801.898729999999</v>
      </c>
      <c r="R15" s="105">
        <v>-3638.4344600000004</v>
      </c>
      <c r="S15" s="48">
        <f t="shared" si="4"/>
        <v>4.4927089328413716E-2</v>
      </c>
      <c r="T15" s="2"/>
      <c r="U15" s="105">
        <f t="shared" si="5"/>
        <v>-163.46426999999858</v>
      </c>
      <c r="W15" s="104" t="s">
        <v>73</v>
      </c>
      <c r="X15" s="105">
        <v>-1247</v>
      </c>
      <c r="Y15" s="105">
        <v>-927.99715000000026</v>
      </c>
      <c r="Z15" s="48">
        <f t="shared" si="6"/>
        <v>0.3437541268311004</v>
      </c>
      <c r="AA15" s="2"/>
      <c r="AB15" s="105">
        <f t="shared" si="7"/>
        <v>-319.00284999999974</v>
      </c>
      <c r="AD15" s="104" t="s">
        <v>73</v>
      </c>
      <c r="AE15" s="105">
        <v>-2046</v>
      </c>
      <c r="AF15" s="105">
        <v>-1505.4685000000009</v>
      </c>
      <c r="AG15" s="48">
        <f t="shared" si="8"/>
        <v>0.3590453735830399</v>
      </c>
      <c r="AH15" s="2"/>
      <c r="AI15" s="105">
        <f t="shared" si="9"/>
        <v>-540.53149999999914</v>
      </c>
      <c r="AK15" s="104" t="s">
        <v>73</v>
      </c>
      <c r="AL15" s="105">
        <v>-4624.9501100000016</v>
      </c>
      <c r="AM15" s="105">
        <v>-5350.6837299999988</v>
      </c>
      <c r="AN15" s="48">
        <f t="shared" si="10"/>
        <v>-0.13563380992432483</v>
      </c>
      <c r="AO15" s="2"/>
      <c r="AP15" s="105">
        <f t="shared" si="11"/>
        <v>725.73361999999725</v>
      </c>
      <c r="AQ15" s="1"/>
      <c r="AR15" s="104" t="s">
        <v>73</v>
      </c>
      <c r="AS15" s="105">
        <f t="shared" si="12"/>
        <v>-7917.9501100000016</v>
      </c>
      <c r="AT15" s="105">
        <f t="shared" si="13"/>
        <v>-7784.1493799999998</v>
      </c>
      <c r="AU15" s="48">
        <f t="shared" si="14"/>
        <v>1.7188869774747539E-2</v>
      </c>
      <c r="AV15" s="2"/>
      <c r="AW15" s="105">
        <f t="shared" si="15"/>
        <v>-133.80073000000175</v>
      </c>
      <c r="AX15" s="1"/>
      <c r="AY15" s="1"/>
      <c r="AZ15" s="1"/>
      <c r="BA15" s="1"/>
      <c r="BB15" s="1"/>
      <c r="BC15" s="1"/>
      <c r="BD15" s="1"/>
      <c r="BE15" s="1"/>
    </row>
    <row r="16" spans="1:57" ht="15" customHeight="1" x14ac:dyDescent="0.35">
      <c r="B16" s="104" t="s">
        <v>74</v>
      </c>
      <c r="C16" s="46">
        <f>AE25/1000</f>
        <v>17.489999999999998</v>
      </c>
      <c r="D16" s="46">
        <f>AF25/1000</f>
        <v>16.853918329999996</v>
      </c>
      <c r="E16" s="48">
        <f t="shared" si="0"/>
        <v>3.7740877672806539E-2</v>
      </c>
      <c r="F16" s="64"/>
      <c r="G16" s="46">
        <f t="shared" si="1"/>
        <v>0.63608167000000293</v>
      </c>
      <c r="H16" s="1"/>
      <c r="I16" s="104" t="s">
        <v>45</v>
      </c>
      <c r="J16" s="105">
        <v>-31235.151379999999</v>
      </c>
      <c r="K16" s="105">
        <v>-37548.109190000003</v>
      </c>
      <c r="L16" s="48">
        <f t="shared" si="2"/>
        <v>-0.16812984584803814</v>
      </c>
      <c r="N16" s="105">
        <f t="shared" si="3"/>
        <v>6312.9578100000035</v>
      </c>
      <c r="O16" s="1"/>
      <c r="P16" s="104" t="s">
        <v>45</v>
      </c>
      <c r="Q16" s="105">
        <v>-6348.4756400000006</v>
      </c>
      <c r="R16" s="105">
        <v>-6344.2064999999993</v>
      </c>
      <c r="S16" s="48">
        <f t="shared" si="4"/>
        <v>6.7291945809166975E-4</v>
      </c>
      <c r="U16" s="105">
        <f t="shared" si="5"/>
        <v>-4.2691400000012436</v>
      </c>
      <c r="V16" s="1"/>
      <c r="W16" s="104" t="s">
        <v>45</v>
      </c>
      <c r="X16" s="105">
        <v>-2720</v>
      </c>
      <c r="Y16" s="105">
        <v>-2714.8687999999997</v>
      </c>
      <c r="Z16" s="48">
        <f t="shared" si="6"/>
        <v>1.8900360857219134E-3</v>
      </c>
      <c r="AB16" s="105">
        <f t="shared" si="7"/>
        <v>-5.1312000000002627</v>
      </c>
      <c r="AC16" s="1"/>
      <c r="AD16" s="104" t="s">
        <v>45</v>
      </c>
      <c r="AE16" s="105">
        <v>-4615</v>
      </c>
      <c r="AF16" s="105">
        <v>-4602.9920899999997</v>
      </c>
      <c r="AG16" s="48">
        <f t="shared" si="8"/>
        <v>2.6087183651883894E-3</v>
      </c>
      <c r="AI16" s="105">
        <f t="shared" si="9"/>
        <v>-12.007910000000265</v>
      </c>
      <c r="AJ16" s="1"/>
      <c r="AK16" s="104" t="s">
        <v>45</v>
      </c>
      <c r="AL16" s="105">
        <v>-14828.56991</v>
      </c>
      <c r="AM16" s="105">
        <v>-68.32114</v>
      </c>
      <c r="AN16" s="48">
        <f t="shared" si="10"/>
        <v>216.04219089435568</v>
      </c>
      <c r="AP16" s="105">
        <f t="shared" si="11"/>
        <v>-14760.24877</v>
      </c>
      <c r="AR16" s="104" t="s">
        <v>45</v>
      </c>
      <c r="AS16" s="105">
        <f t="shared" si="12"/>
        <v>-22163.569909999998</v>
      </c>
      <c r="AT16" s="105">
        <f t="shared" si="13"/>
        <v>-7386.1820299999999</v>
      </c>
      <c r="AU16" s="48">
        <f t="shared" si="14"/>
        <v>2.0006801646614711</v>
      </c>
      <c r="AW16" s="105">
        <f t="shared" si="15"/>
        <v>-14777.387879999998</v>
      </c>
    </row>
    <row r="17" spans="2:57" ht="15" customHeight="1" thickBot="1" x14ac:dyDescent="0.4">
      <c r="B17" s="104" t="s">
        <v>75</v>
      </c>
      <c r="C17" s="46">
        <f>AL25/1000</f>
        <v>43.12124015500001</v>
      </c>
      <c r="D17" s="46">
        <f>AM25/1000</f>
        <v>39.167796124999995</v>
      </c>
      <c r="E17" s="48">
        <f t="shared" si="0"/>
        <v>0.10093608579310942</v>
      </c>
      <c r="F17" s="64"/>
      <c r="G17" s="46">
        <f t="shared" si="1"/>
        <v>3.9534440300000142</v>
      </c>
      <c r="H17" s="1"/>
      <c r="I17" s="107" t="s">
        <v>76</v>
      </c>
      <c r="J17" s="108">
        <v>149425.68177999998</v>
      </c>
      <c r="K17" s="108">
        <v>147101.45473</v>
      </c>
      <c r="L17" s="109">
        <f t="shared" si="2"/>
        <v>1.5800163596383365E-2</v>
      </c>
      <c r="N17" s="108">
        <f t="shared" si="3"/>
        <v>2324.2270499999868</v>
      </c>
      <c r="O17" s="1"/>
      <c r="P17" s="107" t="s">
        <v>76</v>
      </c>
      <c r="Q17" s="108">
        <v>25416.24437</v>
      </c>
      <c r="R17" s="108">
        <v>23164.244460000002</v>
      </c>
      <c r="S17" s="109">
        <f t="shared" si="4"/>
        <v>9.7218793986082686E-2</v>
      </c>
      <c r="U17" s="108">
        <f t="shared" si="5"/>
        <v>2251.9999099999986</v>
      </c>
      <c r="V17" s="1"/>
      <c r="W17" s="107" t="s">
        <v>76</v>
      </c>
      <c r="X17" s="108">
        <v>24381</v>
      </c>
      <c r="Y17" s="108">
        <v>22625.105420000004</v>
      </c>
      <c r="Z17" s="109">
        <f t="shared" si="6"/>
        <v>7.7608238609479852E-2</v>
      </c>
      <c r="AB17" s="108">
        <f t="shared" si="7"/>
        <v>1755.8945799999965</v>
      </c>
      <c r="AC17" s="1"/>
      <c r="AD17" s="107" t="s">
        <v>76</v>
      </c>
      <c r="AE17" s="108">
        <v>34980</v>
      </c>
      <c r="AF17" s="108">
        <v>33707.836659999994</v>
      </c>
      <c r="AG17" s="109">
        <f t="shared" si="8"/>
        <v>3.7740877672806539E-2</v>
      </c>
      <c r="AI17" s="108">
        <f t="shared" si="9"/>
        <v>1272.1633400000064</v>
      </c>
      <c r="AJ17" s="1"/>
      <c r="AK17" s="107" t="s">
        <v>76</v>
      </c>
      <c r="AL17" s="108">
        <v>86242.480310000014</v>
      </c>
      <c r="AM17" s="108">
        <v>78335.592249999987</v>
      </c>
      <c r="AN17" s="109">
        <f t="shared" si="10"/>
        <v>0.1009360857931092</v>
      </c>
      <c r="AP17" s="108">
        <f t="shared" si="11"/>
        <v>7906.8880600000266</v>
      </c>
      <c r="AR17" s="107" t="s">
        <v>76</v>
      </c>
      <c r="AS17" s="108">
        <f t="shared" si="12"/>
        <v>145603.48031000001</v>
      </c>
      <c r="AT17" s="108">
        <f t="shared" si="13"/>
        <v>134668.53432999999</v>
      </c>
      <c r="AU17" s="109">
        <f t="shared" si="14"/>
        <v>8.1198967779692044E-2</v>
      </c>
      <c r="AW17" s="108">
        <f t="shared" si="15"/>
        <v>10934.945980000019</v>
      </c>
      <c r="AX17" s="103"/>
      <c r="AY17" s="103"/>
      <c r="AZ17" s="103"/>
      <c r="BA17" s="103"/>
      <c r="BB17" s="103"/>
      <c r="BC17" s="103"/>
      <c r="BD17" s="103"/>
      <c r="BE17" s="103"/>
    </row>
    <row r="18" spans="2:57" s="103" customFormat="1" ht="15" customHeight="1" thickBot="1" x14ac:dyDescent="0.4">
      <c r="B18" s="83" t="s">
        <v>47</v>
      </c>
      <c r="C18" s="84">
        <f>SUM(C11:C12)</f>
        <v>1058.9201224914998</v>
      </c>
      <c r="D18" s="84">
        <f>SUM(D11:D12)</f>
        <v>893.15477375190005</v>
      </c>
      <c r="E18" s="110">
        <f t="shared" si="0"/>
        <v>0.1855953230180527</v>
      </c>
      <c r="F18" s="64"/>
      <c r="G18" s="84">
        <f t="shared" si="1"/>
        <v>165.76534873959974</v>
      </c>
      <c r="I18" s="98" t="s">
        <v>77</v>
      </c>
      <c r="J18" s="106">
        <f>J14+J15+J16</f>
        <v>112416.34381999998</v>
      </c>
      <c r="K18" s="106">
        <f>K14+K15+K16</f>
        <v>109463.89412</v>
      </c>
      <c r="L18" s="58">
        <f t="shared" si="2"/>
        <v>2.6971904514591305E-2</v>
      </c>
      <c r="M18" s="2"/>
      <c r="N18" s="106">
        <f t="shared" si="3"/>
        <v>2952.4496999999828</v>
      </c>
      <c r="P18" s="98" t="s">
        <v>77</v>
      </c>
      <c r="Q18" s="106">
        <f>Q14+Q15+Q16</f>
        <v>19067.76873</v>
      </c>
      <c r="R18" s="106">
        <f>R14+R15+R16</f>
        <v>16819.037960000001</v>
      </c>
      <c r="S18" s="58">
        <f t="shared" si="4"/>
        <v>0.13370150988112739</v>
      </c>
      <c r="T18" s="2"/>
      <c r="U18" s="106">
        <f t="shared" si="5"/>
        <v>2248.7307699999983</v>
      </c>
      <c r="W18" s="98" t="s">
        <v>77</v>
      </c>
      <c r="X18" s="106">
        <f>X14+X15+X16</f>
        <v>21661</v>
      </c>
      <c r="Y18" s="106">
        <f>Y14+Y15+Y16</f>
        <v>19910.236620000003</v>
      </c>
      <c r="Z18" s="58">
        <f t="shared" si="6"/>
        <v>8.7932826385465512E-2</v>
      </c>
      <c r="AA18" s="2"/>
      <c r="AB18" s="106">
        <f t="shared" si="7"/>
        <v>1750.7633799999967</v>
      </c>
      <c r="AD18" s="98" t="s">
        <v>77</v>
      </c>
      <c r="AE18" s="106">
        <f>AE14+AE15+AE16</f>
        <v>30365</v>
      </c>
      <c r="AF18" s="106">
        <f>AF14+AF15+AF16</f>
        <v>29104.844569999994</v>
      </c>
      <c r="AG18" s="58">
        <f t="shared" si="8"/>
        <v>4.3297102204727711E-2</v>
      </c>
      <c r="AH18" s="2"/>
      <c r="AI18" s="106">
        <f t="shared" si="9"/>
        <v>1260.1554300000062</v>
      </c>
      <c r="AK18" s="98" t="s">
        <v>77</v>
      </c>
      <c r="AL18" s="106">
        <f>AL14+AL15+AL16</f>
        <v>71413.910399999993</v>
      </c>
      <c r="AM18" s="106">
        <f>AM14+AM15+AM16</f>
        <v>78267.271109999987</v>
      </c>
      <c r="AN18" s="58">
        <f t="shared" si="10"/>
        <v>-8.7563557701762718E-2</v>
      </c>
      <c r="AO18" s="2"/>
      <c r="AP18" s="106">
        <f t="shared" si="11"/>
        <v>-6853.3607099999936</v>
      </c>
      <c r="AQ18" s="1"/>
      <c r="AR18" s="98" t="s">
        <v>77</v>
      </c>
      <c r="AS18" s="106">
        <f t="shared" si="12"/>
        <v>123439.91039999999</v>
      </c>
      <c r="AT18" s="106">
        <f t="shared" si="13"/>
        <v>127282.35229999998</v>
      </c>
      <c r="AU18" s="58">
        <f t="shared" si="14"/>
        <v>-3.0188331929500212E-2</v>
      </c>
      <c r="AV18" s="2"/>
      <c r="AW18" s="106">
        <f t="shared" si="15"/>
        <v>-3842.4418999999907</v>
      </c>
    </row>
    <row r="19" spans="2:57" s="103" customFormat="1" ht="15" customHeight="1" x14ac:dyDescent="0.35">
      <c r="I19" s="104" t="s">
        <v>78</v>
      </c>
      <c r="J19" s="105">
        <v>-23337.466319999996</v>
      </c>
      <c r="K19" s="105">
        <v>-48610.748140000003</v>
      </c>
      <c r="L19" s="48">
        <f t="shared" si="2"/>
        <v>-0.51991139381793527</v>
      </c>
      <c r="M19" s="2"/>
      <c r="N19" s="105">
        <f t="shared" si="3"/>
        <v>25273.281820000007</v>
      </c>
      <c r="P19" s="104" t="s">
        <v>78</v>
      </c>
      <c r="Q19" s="105">
        <v>-1248.9000800000001</v>
      </c>
      <c r="R19" s="105">
        <v>-1652.3139899999999</v>
      </c>
      <c r="S19" s="48">
        <f t="shared" si="4"/>
        <v>-0.24415087715864447</v>
      </c>
      <c r="T19" s="2"/>
      <c r="U19" s="105">
        <f t="shared" si="5"/>
        <v>403.41390999999976</v>
      </c>
      <c r="W19" s="104" t="s">
        <v>78</v>
      </c>
      <c r="X19" s="105">
        <v>434</v>
      </c>
      <c r="Y19" s="105">
        <v>1810.1899799999997</v>
      </c>
      <c r="Z19" s="48">
        <f t="shared" si="6"/>
        <v>-0.76024615935615769</v>
      </c>
      <c r="AA19" s="2"/>
      <c r="AB19" s="105">
        <f t="shared" si="7"/>
        <v>-1376.1899799999997</v>
      </c>
      <c r="AD19" s="104" t="s">
        <v>78</v>
      </c>
      <c r="AE19" s="105">
        <v>741</v>
      </c>
      <c r="AF19" s="105">
        <v>1410.8137900000002</v>
      </c>
      <c r="AG19" s="48">
        <f t="shared" si="8"/>
        <v>-0.47477122406068917</v>
      </c>
      <c r="AH19" s="2"/>
      <c r="AI19" s="105">
        <f t="shared" si="9"/>
        <v>-669.81379000000015</v>
      </c>
      <c r="AK19" s="104" t="s">
        <v>78</v>
      </c>
      <c r="AL19" s="105">
        <v>-65343.587530000004</v>
      </c>
      <c r="AM19" s="105">
        <v>-63965.413320000007</v>
      </c>
      <c r="AN19" s="48">
        <f t="shared" si="10"/>
        <v>2.154561564552715E-2</v>
      </c>
      <c r="AO19" s="2"/>
      <c r="AP19" s="105">
        <f t="shared" si="11"/>
        <v>-1378.1742099999974</v>
      </c>
      <c r="AQ19" s="1"/>
      <c r="AR19" s="104" t="s">
        <v>78</v>
      </c>
      <c r="AS19" s="105">
        <f t="shared" si="12"/>
        <v>-64168.587530000004</v>
      </c>
      <c r="AT19" s="105">
        <f t="shared" si="13"/>
        <v>-60744.409550000004</v>
      </c>
      <c r="AU19" s="48">
        <f t="shared" si="14"/>
        <v>5.6370257038740101E-2</v>
      </c>
      <c r="AV19" s="2"/>
      <c r="AW19" s="105">
        <f t="shared" si="15"/>
        <v>-3424.1779800000004</v>
      </c>
      <c r="AX19" s="1"/>
      <c r="AY19" s="1"/>
      <c r="AZ19" s="1"/>
      <c r="BA19" s="1"/>
      <c r="BB19" s="1"/>
      <c r="BC19" s="1"/>
      <c r="BD19" s="1"/>
      <c r="BE19" s="1"/>
    </row>
    <row r="20" spans="2:57" ht="15" customHeight="1" thickBot="1" x14ac:dyDescent="0.4">
      <c r="H20" s="1"/>
      <c r="I20" s="104" t="s">
        <v>79</v>
      </c>
      <c r="J20" s="105">
        <v>5774.1865800000005</v>
      </c>
      <c r="K20" s="105">
        <v>89.451419999999928</v>
      </c>
      <c r="L20" s="48">
        <f t="shared" si="2"/>
        <v>63.551089071587739</v>
      </c>
      <c r="N20" s="105">
        <f t="shared" si="3"/>
        <v>5684.7351600000002</v>
      </c>
      <c r="O20" s="1"/>
      <c r="P20" s="104" t="s">
        <v>79</v>
      </c>
      <c r="Q20" s="105">
        <v>0</v>
      </c>
      <c r="R20" s="105">
        <v>1</v>
      </c>
      <c r="S20" s="48">
        <f t="shared" si="4"/>
        <v>-1</v>
      </c>
      <c r="U20" s="105">
        <f t="shared" si="5"/>
        <v>-1</v>
      </c>
      <c r="V20" s="1"/>
      <c r="W20" s="104" t="s">
        <v>79</v>
      </c>
      <c r="X20" s="105">
        <v>0</v>
      </c>
      <c r="Y20" s="105">
        <v>0</v>
      </c>
      <c r="Z20" s="48" t="str">
        <f t="shared" si="6"/>
        <v>N.A.</v>
      </c>
      <c r="AB20" s="105">
        <f t="shared" si="7"/>
        <v>0</v>
      </c>
      <c r="AC20" s="1"/>
      <c r="AD20" s="104" t="s">
        <v>79</v>
      </c>
      <c r="AE20" s="105">
        <v>0</v>
      </c>
      <c r="AF20" s="105">
        <v>0</v>
      </c>
      <c r="AG20" s="48" t="str">
        <f t="shared" si="8"/>
        <v>N.A.</v>
      </c>
      <c r="AI20" s="105">
        <f t="shared" si="9"/>
        <v>0</v>
      </c>
      <c r="AJ20" s="1"/>
      <c r="AK20" s="104" t="s">
        <v>79</v>
      </c>
      <c r="AL20" s="105">
        <v>0</v>
      </c>
      <c r="AM20" s="105">
        <v>0</v>
      </c>
      <c r="AN20" s="48" t="str">
        <f t="shared" si="10"/>
        <v>N.A.</v>
      </c>
      <c r="AP20" s="105">
        <f t="shared" si="11"/>
        <v>0</v>
      </c>
      <c r="AR20" s="104" t="s">
        <v>79</v>
      </c>
      <c r="AS20" s="105">
        <f t="shared" si="12"/>
        <v>0</v>
      </c>
      <c r="AT20" s="105">
        <f t="shared" si="13"/>
        <v>0</v>
      </c>
      <c r="AU20" s="48" t="str">
        <f t="shared" si="14"/>
        <v>N.A.</v>
      </c>
      <c r="AW20" s="105">
        <f t="shared" si="15"/>
        <v>0</v>
      </c>
    </row>
    <row r="21" spans="2:57" ht="15" customHeight="1" thickBot="1" x14ac:dyDescent="0.4">
      <c r="B21" s="26" t="s">
        <v>80</v>
      </c>
      <c r="C21" s="411" t="s">
        <v>32</v>
      </c>
      <c r="D21" s="412"/>
      <c r="E21" s="412"/>
      <c r="G21" s="407" t="s">
        <v>9</v>
      </c>
      <c r="H21" s="1"/>
      <c r="I21" s="98" t="s">
        <v>81</v>
      </c>
      <c r="J21" s="106">
        <v>94853.064079999982</v>
      </c>
      <c r="K21" s="106">
        <v>60942.597399999991</v>
      </c>
      <c r="L21" s="58">
        <f t="shared" si="2"/>
        <v>0.55643290779726429</v>
      </c>
      <c r="N21" s="106">
        <f t="shared" si="3"/>
        <v>33910.46667999999</v>
      </c>
      <c r="O21" s="1"/>
      <c r="P21" s="98" t="s">
        <v>81</v>
      </c>
      <c r="Q21" s="106">
        <v>17818.86865</v>
      </c>
      <c r="R21" s="106">
        <v>15167.723970000001</v>
      </c>
      <c r="S21" s="58">
        <f t="shared" si="4"/>
        <v>0.17478856321776792</v>
      </c>
      <c r="U21" s="106">
        <f t="shared" si="5"/>
        <v>2651.1446799999994</v>
      </c>
      <c r="V21" s="1"/>
      <c r="W21" s="98" t="s">
        <v>81</v>
      </c>
      <c r="X21" s="106">
        <v>22095</v>
      </c>
      <c r="Y21" s="106">
        <v>21720.426600000003</v>
      </c>
      <c r="Z21" s="58">
        <f t="shared" si="6"/>
        <v>1.7245213774944812E-2</v>
      </c>
      <c r="AB21" s="106">
        <f t="shared" si="7"/>
        <v>374.57339999999749</v>
      </c>
      <c r="AC21" s="1"/>
      <c r="AD21" s="98" t="s">
        <v>81</v>
      </c>
      <c r="AE21" s="106">
        <v>31106</v>
      </c>
      <c r="AF21" s="106">
        <v>30515.658359999994</v>
      </c>
      <c r="AG21" s="58">
        <f t="shared" si="8"/>
        <v>1.9345531826173046E-2</v>
      </c>
      <c r="AI21" s="106">
        <f t="shared" si="9"/>
        <v>590.34164000000601</v>
      </c>
      <c r="AJ21" s="1"/>
      <c r="AK21" s="98" t="s">
        <v>81</v>
      </c>
      <c r="AL21" s="106">
        <v>6070.3228700000036</v>
      </c>
      <c r="AM21" s="106">
        <v>14301.85778999998</v>
      </c>
      <c r="AN21" s="58">
        <f t="shared" si="10"/>
        <v>-0.57555703887333842</v>
      </c>
      <c r="AP21" s="106">
        <f t="shared" si="11"/>
        <v>-8231.5349199999764</v>
      </c>
      <c r="AR21" s="98" t="s">
        <v>81</v>
      </c>
      <c r="AS21" s="106">
        <f t="shared" si="12"/>
        <v>59271.322870000004</v>
      </c>
      <c r="AT21" s="106">
        <f t="shared" si="13"/>
        <v>66537.942749999973</v>
      </c>
      <c r="AU21" s="58">
        <f t="shared" si="14"/>
        <v>-0.10921016760771396</v>
      </c>
      <c r="AW21" s="106">
        <f t="shared" si="15"/>
        <v>-7266.6198799999693</v>
      </c>
      <c r="AX21" s="103"/>
      <c r="AY21" s="103"/>
      <c r="AZ21" s="103"/>
      <c r="BA21" s="103"/>
      <c r="BB21" s="103"/>
      <c r="BC21" s="103"/>
      <c r="BD21" s="103"/>
      <c r="BE21" s="103"/>
    </row>
    <row r="22" spans="2:57" s="103" customFormat="1" ht="15" customHeight="1" x14ac:dyDescent="0.35">
      <c r="B22" s="94" t="s">
        <v>34</v>
      </c>
      <c r="C22" s="27" t="s">
        <v>360</v>
      </c>
      <c r="D22" s="71" t="s">
        <v>361</v>
      </c>
      <c r="E22" s="27" t="s">
        <v>62</v>
      </c>
      <c r="F22" s="65"/>
      <c r="G22" s="407"/>
      <c r="I22" s="104" t="s">
        <v>82</v>
      </c>
      <c r="J22" s="105">
        <v>-7141.2022699999998</v>
      </c>
      <c r="K22" s="105">
        <v>-6074.9785200000006</v>
      </c>
      <c r="L22" s="48">
        <f t="shared" si="2"/>
        <v>0.17551070287570325</v>
      </c>
      <c r="M22" s="2"/>
      <c r="N22" s="105">
        <f t="shared" si="3"/>
        <v>-1066.2237499999992</v>
      </c>
      <c r="P22" s="104" t="s">
        <v>82</v>
      </c>
      <c r="Q22" s="105">
        <v>-901.90683000000001</v>
      </c>
      <c r="R22" s="105">
        <v>-508.47298000000001</v>
      </c>
      <c r="S22" s="48">
        <f t="shared" si="4"/>
        <v>0.77375566741029189</v>
      </c>
      <c r="T22" s="2"/>
      <c r="U22" s="105">
        <f t="shared" si="5"/>
        <v>-393.43385000000001</v>
      </c>
      <c r="W22" s="104" t="s">
        <v>82</v>
      </c>
      <c r="X22" s="105">
        <v>-2077</v>
      </c>
      <c r="Y22" s="105">
        <v>-7387.5517499999996</v>
      </c>
      <c r="Z22" s="48">
        <f t="shared" si="6"/>
        <v>-0.71885137725092751</v>
      </c>
      <c r="AA22" s="2"/>
      <c r="AB22" s="105">
        <f t="shared" si="7"/>
        <v>5310.5517499999996</v>
      </c>
      <c r="AD22" s="104" t="s">
        <v>82</v>
      </c>
      <c r="AE22" s="105">
        <v>-3509</v>
      </c>
      <c r="AF22" s="105">
        <v>-10369.40742</v>
      </c>
      <c r="AG22" s="48">
        <f t="shared" si="8"/>
        <v>-0.66160072047781493</v>
      </c>
      <c r="AH22" s="2"/>
      <c r="AI22" s="105">
        <f t="shared" si="9"/>
        <v>6860.4074199999995</v>
      </c>
      <c r="AK22" s="104" t="s">
        <v>82</v>
      </c>
      <c r="AL22" s="105">
        <v>-2063.9097700000002</v>
      </c>
      <c r="AM22" s="105">
        <v>-4371.36733</v>
      </c>
      <c r="AN22" s="48">
        <f t="shared" si="10"/>
        <v>-0.52785716363030966</v>
      </c>
      <c r="AO22" s="2"/>
      <c r="AP22" s="105">
        <f t="shared" si="11"/>
        <v>2307.4575599999998</v>
      </c>
      <c r="AQ22" s="1"/>
      <c r="AR22" s="104" t="s">
        <v>82</v>
      </c>
      <c r="AS22" s="105">
        <f t="shared" si="12"/>
        <v>-7649.9097700000002</v>
      </c>
      <c r="AT22" s="105">
        <f t="shared" si="13"/>
        <v>-22128.326499999999</v>
      </c>
      <c r="AU22" s="48">
        <f t="shared" si="14"/>
        <v>-0.65429334342115752</v>
      </c>
      <c r="AV22" s="2"/>
      <c r="AW22" s="105">
        <f t="shared" si="15"/>
        <v>14478.416729999999</v>
      </c>
      <c r="AX22" s="1"/>
      <c r="AY22" s="1"/>
      <c r="AZ22" s="1"/>
      <c r="BA22" s="1"/>
      <c r="BB22" s="1"/>
      <c r="BC22" s="1"/>
      <c r="BD22" s="1"/>
      <c r="BE22" s="1"/>
    </row>
    <row r="23" spans="2:57" ht="15" customHeight="1" thickBot="1" x14ac:dyDescent="0.4">
      <c r="B23" s="111" t="s">
        <v>68</v>
      </c>
      <c r="C23" s="112">
        <f>J26/1000</f>
        <v>44.733049523099993</v>
      </c>
      <c r="D23" s="112">
        <f>K26/1000</f>
        <v>27.982485628799996</v>
      </c>
      <c r="E23" s="113">
        <f t="shared" ref="E23:E29" si="16">IF(OR(AND(D23&gt;0,C23&lt;0),AND(D23&lt;0,C23&gt;0)),"n.a",IFERROR(C23/D23-1,"N.A."))</f>
        <v>0.59860886257581303</v>
      </c>
      <c r="F23" s="64"/>
      <c r="G23" s="112">
        <f t="shared" ref="G23:G29" si="17">IFERROR(C23-D23,"N.A")</f>
        <v>16.750563894299997</v>
      </c>
      <c r="H23" s="1"/>
      <c r="I23" s="114" t="s">
        <v>83</v>
      </c>
      <c r="J23" s="115">
        <v>87711.861809999988</v>
      </c>
      <c r="K23" s="115">
        <v>54867.618879999995</v>
      </c>
      <c r="L23" s="116">
        <f t="shared" si="2"/>
        <v>0.59860886257581281</v>
      </c>
      <c r="N23" s="117">
        <f t="shared" si="3"/>
        <v>32844.242929999993</v>
      </c>
      <c r="O23" s="1"/>
      <c r="P23" s="114" t="s">
        <v>83</v>
      </c>
      <c r="Q23" s="115">
        <v>16916.96182</v>
      </c>
      <c r="R23" s="115">
        <v>14659.25099</v>
      </c>
      <c r="S23" s="116">
        <f t="shared" si="4"/>
        <v>0.15401270034465786</v>
      </c>
      <c r="U23" s="117">
        <f t="shared" si="5"/>
        <v>2257.71083</v>
      </c>
      <c r="V23" s="1"/>
      <c r="W23" s="114" t="s">
        <v>83</v>
      </c>
      <c r="X23" s="115">
        <v>20018</v>
      </c>
      <c r="Y23" s="115">
        <v>14332.874850000004</v>
      </c>
      <c r="Z23" s="116">
        <f t="shared" si="6"/>
        <v>0.39664932607710557</v>
      </c>
      <c r="AB23" s="117">
        <f t="shared" si="7"/>
        <v>5685.1251499999962</v>
      </c>
      <c r="AC23" s="1"/>
      <c r="AD23" s="114" t="s">
        <v>83</v>
      </c>
      <c r="AE23" s="115">
        <v>27597</v>
      </c>
      <c r="AF23" s="115">
        <v>20146.250939999994</v>
      </c>
      <c r="AG23" s="116">
        <f t="shared" si="8"/>
        <v>0.36983303157445957</v>
      </c>
      <c r="AI23" s="117">
        <f t="shared" si="9"/>
        <v>7450.7490600000056</v>
      </c>
      <c r="AJ23" s="1"/>
      <c r="AK23" s="114" t="s">
        <v>83</v>
      </c>
      <c r="AL23" s="115">
        <v>4006.4131000000034</v>
      </c>
      <c r="AM23" s="115">
        <v>9930.4904599999791</v>
      </c>
      <c r="AN23" s="116">
        <f t="shared" si="10"/>
        <v>-0.59655435790026301</v>
      </c>
      <c r="AP23" s="117">
        <f t="shared" si="11"/>
        <v>-5924.0773599999757</v>
      </c>
      <c r="AR23" s="114" t="s">
        <v>83</v>
      </c>
      <c r="AS23" s="115">
        <f t="shared" si="12"/>
        <v>51621.413100000005</v>
      </c>
      <c r="AT23" s="115">
        <f t="shared" si="13"/>
        <v>44409.616249999977</v>
      </c>
      <c r="AU23" s="116">
        <f t="shared" si="14"/>
        <v>0.16239268561569764</v>
      </c>
      <c r="AW23" s="117">
        <f t="shared" si="15"/>
        <v>7211.7968500000279</v>
      </c>
    </row>
    <row r="24" spans="2:57" ht="15" customHeight="1" thickBot="1" x14ac:dyDescent="0.4">
      <c r="B24" s="118" t="s">
        <v>70</v>
      </c>
      <c r="C24" s="119">
        <f>Q26/1000</f>
        <v>8.6276505282000002</v>
      </c>
      <c r="D24" s="119">
        <f>R26/1000</f>
        <v>7.4762180049000007</v>
      </c>
      <c r="E24" s="120">
        <f t="shared" si="16"/>
        <v>0.15401270034465786</v>
      </c>
      <c r="F24" s="64"/>
      <c r="G24" s="119">
        <f t="shared" si="17"/>
        <v>1.1514325232999996</v>
      </c>
      <c r="H24" s="1"/>
      <c r="I24" s="121"/>
      <c r="J24" s="360"/>
      <c r="K24" s="360"/>
      <c r="L24" s="122"/>
      <c r="N24" s="1"/>
      <c r="O24" s="1"/>
      <c r="P24" s="121"/>
      <c r="Q24" s="360"/>
      <c r="R24" s="360"/>
      <c r="S24" s="122"/>
      <c r="U24" s="1"/>
      <c r="V24" s="1"/>
      <c r="W24" s="121"/>
      <c r="X24" s="360"/>
      <c r="Y24" s="360"/>
      <c r="Z24" s="122"/>
      <c r="AB24" s="1"/>
      <c r="AC24" s="1"/>
      <c r="AD24" s="121"/>
      <c r="AE24" s="360"/>
      <c r="AF24" s="360"/>
      <c r="AG24" s="122"/>
      <c r="AI24" s="1"/>
      <c r="AJ24" s="1"/>
      <c r="AK24" s="121"/>
      <c r="AL24" s="360"/>
      <c r="AM24" s="360"/>
      <c r="AN24" s="122"/>
      <c r="AP24" s="1"/>
      <c r="AR24" s="121"/>
      <c r="AS24" s="360"/>
      <c r="AT24" s="360"/>
      <c r="AU24" s="122"/>
      <c r="AW24" s="1"/>
    </row>
    <row r="25" spans="2:57" ht="15" customHeight="1" x14ac:dyDescent="0.35">
      <c r="B25" s="118" t="s">
        <v>84</v>
      </c>
      <c r="C25" s="119">
        <f>SUM(C26:C28)</f>
        <v>25.810706550000003</v>
      </c>
      <c r="D25" s="119">
        <f>SUM(D26:D28)</f>
        <v>22.204808124999989</v>
      </c>
      <c r="E25" s="120">
        <f t="shared" si="16"/>
        <v>0.16239268561569764</v>
      </c>
      <c r="F25" s="64"/>
      <c r="G25" s="119">
        <f t="shared" si="17"/>
        <v>3.6058984250000137</v>
      </c>
      <c r="H25" s="1"/>
      <c r="I25" s="123" t="s">
        <v>85</v>
      </c>
      <c r="J25" s="124">
        <f>J17*51%</f>
        <v>76207.0977078</v>
      </c>
      <c r="K25" s="124">
        <f>K17*51%</f>
        <v>75021.7419123</v>
      </c>
      <c r="L25" s="125">
        <f>IFERROR(J25/K25-1,"N.A.")</f>
        <v>1.5800163596383587E-2</v>
      </c>
      <c r="N25" s="126">
        <f>J25-K25</f>
        <v>1185.3557954999997</v>
      </c>
      <c r="O25" s="1"/>
      <c r="P25" s="123" t="s">
        <v>85</v>
      </c>
      <c r="Q25" s="124">
        <f>Q17*51%</f>
        <v>12962.284628700001</v>
      </c>
      <c r="R25" s="124">
        <f>R17*51%</f>
        <v>11813.764674600001</v>
      </c>
      <c r="S25" s="125">
        <f>IFERROR(Q25/R25-1,"N.A.")</f>
        <v>9.7218793986082908E-2</v>
      </c>
      <c r="U25" s="126">
        <f>Q25-R25</f>
        <v>1148.5199541000002</v>
      </c>
      <c r="V25" s="1"/>
      <c r="W25" s="123" t="s">
        <v>86</v>
      </c>
      <c r="X25" s="124">
        <f>X17*50%</f>
        <v>12190.5</v>
      </c>
      <c r="Y25" s="124">
        <f>Y17*50%</f>
        <v>11312.552710000002</v>
      </c>
      <c r="Z25" s="125">
        <f>IFERROR(X25/Y25-1,"N.A.")</f>
        <v>7.7608238609479852E-2</v>
      </c>
      <c r="AB25" s="126">
        <f>X25-Y25</f>
        <v>877.94728999999825</v>
      </c>
      <c r="AC25" s="1"/>
      <c r="AD25" s="123" t="s">
        <v>86</v>
      </c>
      <c r="AE25" s="124">
        <f>AE17*50%</f>
        <v>17490</v>
      </c>
      <c r="AF25" s="124">
        <f>AF17*50%</f>
        <v>16853.918329999997</v>
      </c>
      <c r="AG25" s="125">
        <f>IFERROR(AE25/AF25-1,"N.A.")</f>
        <v>3.7740877672806539E-2</v>
      </c>
      <c r="AI25" s="126">
        <f>AE25-AF25</f>
        <v>636.08167000000321</v>
      </c>
      <c r="AJ25" s="1"/>
      <c r="AK25" s="123" t="s">
        <v>86</v>
      </c>
      <c r="AL25" s="124">
        <f>AL17*50%</f>
        <v>43121.240155000007</v>
      </c>
      <c r="AM25" s="124">
        <f>AM17*50%</f>
        <v>39167.796124999993</v>
      </c>
      <c r="AN25" s="125">
        <f>IFERROR(AL25/AM25-1,"N.A.")</f>
        <v>0.1009360857931092</v>
      </c>
      <c r="AP25" s="126">
        <f>AL25-AM25</f>
        <v>3953.4440300000133</v>
      </c>
      <c r="AR25" s="123" t="s">
        <v>86</v>
      </c>
      <c r="AS25" s="124">
        <f>AS17*50%</f>
        <v>72801.740155000007</v>
      </c>
      <c r="AT25" s="124">
        <f>AT17*50%</f>
        <v>67334.267164999997</v>
      </c>
      <c r="AU25" s="125">
        <f>IFERROR(AS25/AT25-1,"N.A.")</f>
        <v>8.1198967779692044E-2</v>
      </c>
      <c r="AW25" s="126">
        <f>AS25-AT25</f>
        <v>5467.4729900000093</v>
      </c>
    </row>
    <row r="26" spans="2:57" ht="15" customHeight="1" x14ac:dyDescent="0.35">
      <c r="B26" s="127" t="s">
        <v>87</v>
      </c>
      <c r="C26" s="128">
        <f>X26/1000</f>
        <v>10.009</v>
      </c>
      <c r="D26" s="128">
        <f>Y26/1000</f>
        <v>7.1664374250000016</v>
      </c>
      <c r="E26" s="129">
        <f t="shared" si="16"/>
        <v>0.39664932607710557</v>
      </c>
      <c r="F26" s="64"/>
      <c r="G26" s="128">
        <f t="shared" si="17"/>
        <v>2.8425625749999988</v>
      </c>
      <c r="H26" s="1"/>
      <c r="I26" s="130" t="s">
        <v>88</v>
      </c>
      <c r="J26" s="131">
        <f>J23*51%</f>
        <v>44733.049523099995</v>
      </c>
      <c r="K26" s="131">
        <f>K23*51%</f>
        <v>27982.485628799997</v>
      </c>
      <c r="L26" s="132">
        <f>IFERROR(J26/K26-1,"N.A.")</f>
        <v>0.59860886257581303</v>
      </c>
      <c r="N26" s="133">
        <f>J26-K26</f>
        <v>16750.563894299998</v>
      </c>
      <c r="O26" s="1"/>
      <c r="P26" s="130" t="s">
        <v>89</v>
      </c>
      <c r="Q26" s="131">
        <f>Q23*51%</f>
        <v>8627.6505281999998</v>
      </c>
      <c r="R26" s="131">
        <f>R23*51%</f>
        <v>7476.2180049000008</v>
      </c>
      <c r="S26" s="132">
        <f>IFERROR(Q26/R26-1,"N.A.")</f>
        <v>0.15401270034465786</v>
      </c>
      <c r="U26" s="133">
        <f>Q26-R26</f>
        <v>1151.432523299999</v>
      </c>
      <c r="V26" s="1"/>
      <c r="W26" s="130" t="s">
        <v>90</v>
      </c>
      <c r="X26" s="131">
        <f>X23*50%</f>
        <v>10009</v>
      </c>
      <c r="Y26" s="131">
        <f>Y23*50%</f>
        <v>7166.4374250000019</v>
      </c>
      <c r="Z26" s="132">
        <f>IFERROR(X26/Y26-1,"N.A.")</f>
        <v>0.39664932607710557</v>
      </c>
      <c r="AB26" s="133">
        <f>X26-Y26</f>
        <v>2842.5625749999981</v>
      </c>
      <c r="AC26" s="1"/>
      <c r="AD26" s="130" t="s">
        <v>90</v>
      </c>
      <c r="AE26" s="131">
        <f>AE23*50%</f>
        <v>13798.5</v>
      </c>
      <c r="AF26" s="131">
        <f>AF23*50%</f>
        <v>10073.125469999997</v>
      </c>
      <c r="AG26" s="132">
        <f>IFERROR(AE26/AF26-1,"N.A.")</f>
        <v>0.36983303157445957</v>
      </c>
      <c r="AI26" s="133">
        <f>AE26-AF26</f>
        <v>3725.3745300000028</v>
      </c>
      <c r="AJ26" s="1"/>
      <c r="AK26" s="130" t="s">
        <v>90</v>
      </c>
      <c r="AL26" s="131">
        <f>AL23*50%</f>
        <v>2003.2065500000017</v>
      </c>
      <c r="AM26" s="131">
        <f>AM23*50%</f>
        <v>4965.2452299999895</v>
      </c>
      <c r="AN26" s="132">
        <f>IFERROR(AL26/AM26-1,"N.A.")</f>
        <v>-0.59655435790026301</v>
      </c>
      <c r="AP26" s="133">
        <f>AL26-AM26</f>
        <v>-2962.0386799999878</v>
      </c>
      <c r="AR26" s="130" t="s">
        <v>90</v>
      </c>
      <c r="AS26" s="131">
        <f>AS23*50%</f>
        <v>25810.706550000003</v>
      </c>
      <c r="AT26" s="131">
        <f>AT23*50%</f>
        <v>22204.808124999989</v>
      </c>
      <c r="AU26" s="132">
        <f>IFERROR(AS26/AT26-1,"N.A.")</f>
        <v>0.16239268561569764</v>
      </c>
      <c r="AW26" s="133">
        <f>AS26-AT26</f>
        <v>3605.898425000014</v>
      </c>
    </row>
    <row r="27" spans="2:57" ht="15" customHeight="1" x14ac:dyDescent="0.35">
      <c r="B27" s="127" t="s">
        <v>91</v>
      </c>
      <c r="C27" s="128">
        <f>AE26/1000</f>
        <v>13.798500000000001</v>
      </c>
      <c r="D27" s="128">
        <f>AF26/1000</f>
        <v>10.073125469999997</v>
      </c>
      <c r="E27" s="129">
        <f t="shared" si="16"/>
        <v>0.36983303157445979</v>
      </c>
      <c r="F27" s="64"/>
      <c r="G27" s="128">
        <f t="shared" si="17"/>
        <v>3.7253745300000034</v>
      </c>
      <c r="H27" s="1"/>
      <c r="I27" s="1"/>
      <c r="J27" s="1"/>
      <c r="K27" s="1"/>
      <c r="M27" s="1"/>
      <c r="N27" s="1"/>
      <c r="O27" s="1"/>
      <c r="P27" s="1"/>
      <c r="Q27" s="1"/>
      <c r="R27" s="1"/>
      <c r="T27" s="1"/>
      <c r="U27" s="1"/>
      <c r="V27" s="1"/>
      <c r="W27" s="1"/>
      <c r="X27" s="1"/>
      <c r="Y27" s="1"/>
      <c r="AA27" s="1"/>
      <c r="AB27" s="1"/>
      <c r="AC27" s="1"/>
      <c r="AD27" s="1"/>
      <c r="AE27" s="1"/>
      <c r="AF27" s="1"/>
      <c r="AH27" s="1"/>
      <c r="AI27" s="1"/>
      <c r="AJ27" s="1"/>
      <c r="AK27" s="1"/>
      <c r="AL27" s="1"/>
      <c r="AM27" s="1"/>
      <c r="AO27" s="1"/>
      <c r="AP27" s="1"/>
      <c r="AR27" s="1"/>
      <c r="AS27" s="1"/>
      <c r="AT27" s="1"/>
    </row>
    <row r="28" spans="2:57" ht="15" customHeight="1" thickBot="1" x14ac:dyDescent="0.4">
      <c r="B28" s="134" t="s">
        <v>92</v>
      </c>
      <c r="C28" s="135">
        <f>AL26/1000</f>
        <v>2.0032065500000016</v>
      </c>
      <c r="D28" s="135">
        <f>AM26/1000</f>
        <v>4.9652452299999892</v>
      </c>
      <c r="E28" s="136">
        <f t="shared" si="16"/>
        <v>-0.59655435790026301</v>
      </c>
      <c r="F28" s="64"/>
      <c r="G28" s="135">
        <f t="shared" si="17"/>
        <v>-2.9620386799999876</v>
      </c>
      <c r="H28" s="1"/>
      <c r="I28" s="137" t="s">
        <v>93</v>
      </c>
      <c r="J28" s="138">
        <f>J14*51%</f>
        <v>84478.0093356</v>
      </c>
      <c r="K28" s="138">
        <f>K14*51%</f>
        <v>82882.456633499998</v>
      </c>
      <c r="L28" s="139">
        <f>IFERROR(J28/K28-1,"N.A.")</f>
        <v>1.9250789212914121E-2</v>
      </c>
      <c r="M28" s="1"/>
      <c r="N28" s="126">
        <f>J28-K28</f>
        <v>1595.5527021000016</v>
      </c>
      <c r="O28" s="1"/>
      <c r="P28" s="137" t="s">
        <v>93</v>
      </c>
      <c r="Q28" s="138">
        <f>Q14*51%</f>
        <v>14901.252981000001</v>
      </c>
      <c r="R28" s="138">
        <f>R14*51%</f>
        <v>13668.856249200002</v>
      </c>
      <c r="S28" s="139">
        <f>IFERROR(Q28/R28-1,"N.A.")</f>
        <v>9.0160925635027311E-2</v>
      </c>
      <c r="T28" s="1"/>
      <c r="U28" s="126">
        <f>Q28-R28</f>
        <v>1232.3967317999995</v>
      </c>
      <c r="V28" s="1"/>
      <c r="W28" s="137" t="s">
        <v>94</v>
      </c>
      <c r="X28" s="138">
        <f>X14*51%</f>
        <v>13070.28</v>
      </c>
      <c r="Y28" s="138">
        <f>Y14*51%</f>
        <v>12012.082310700001</v>
      </c>
      <c r="Z28" s="139">
        <f>IFERROR(X28/Y28-1,"N.A.")</f>
        <v>8.8094442073327173E-2</v>
      </c>
      <c r="AA28" s="1"/>
      <c r="AB28" s="126">
        <f>X28-Y28</f>
        <v>1058.1976892999992</v>
      </c>
      <c r="AC28" s="1"/>
      <c r="AD28" s="137" t="s">
        <v>94</v>
      </c>
      <c r="AE28" s="138">
        <f>AE14*51%</f>
        <v>18883.260000000002</v>
      </c>
      <c r="AF28" s="138">
        <f>AF14*51%</f>
        <v>17958.7856316</v>
      </c>
      <c r="AG28" s="139">
        <f>IFERROR(AE28/AF28-1,"N.A.")</f>
        <v>5.1477554627820332E-2</v>
      </c>
      <c r="AH28" s="1"/>
      <c r="AI28" s="126">
        <f>AE28-AF28</f>
        <v>924.47436840000228</v>
      </c>
      <c r="AJ28" s="1"/>
      <c r="AK28" s="137" t="s">
        <v>94</v>
      </c>
      <c r="AL28" s="138">
        <f>AL14*51%</f>
        <v>46342.389514200004</v>
      </c>
      <c r="AM28" s="138">
        <f>AM14*51%</f>
        <v>42680.000749799998</v>
      </c>
      <c r="AN28" s="139">
        <f>IFERROR(AL28/AM28-1,"N.A.")</f>
        <v>8.5810419401578075E-2</v>
      </c>
      <c r="AO28" s="1"/>
      <c r="AP28" s="126">
        <f>AL28-AM28</f>
        <v>3662.388764400006</v>
      </c>
      <c r="AR28" s="137" t="s">
        <v>94</v>
      </c>
      <c r="AS28" s="138">
        <f>AS14*51%</f>
        <v>78295.92951419999</v>
      </c>
      <c r="AT28" s="138">
        <f>AT14*51%</f>
        <v>72650.86869209999</v>
      </c>
      <c r="AU28" s="139">
        <f>IFERROR(AS28/AT28-1,"N.A.")</f>
        <v>7.770121574215727E-2</v>
      </c>
      <c r="AV28" s="1"/>
      <c r="AW28" s="126">
        <f>AS28-AT28</f>
        <v>5645.0608221000002</v>
      </c>
    </row>
    <row r="29" spans="2:57" ht="15" customHeight="1" thickBot="1" x14ac:dyDescent="0.4">
      <c r="B29" s="83" t="s">
        <v>47</v>
      </c>
      <c r="C29" s="84">
        <f>SUM(C23:C25)</f>
        <v>79.171406601299992</v>
      </c>
      <c r="D29" s="84">
        <f>SUM(D23:D25)</f>
        <v>57.663511758699983</v>
      </c>
      <c r="E29" s="110">
        <f t="shared" si="16"/>
        <v>0.37298968076384997</v>
      </c>
      <c r="F29" s="64"/>
      <c r="G29" s="84">
        <f t="shared" si="17"/>
        <v>21.50789484260001</v>
      </c>
      <c r="H29" s="1"/>
      <c r="I29" s="137" t="s">
        <v>95</v>
      </c>
      <c r="J29" s="138">
        <f>J15*51%</f>
        <v>-11215.746783600001</v>
      </c>
      <c r="K29" s="138">
        <f>K15*51%</f>
        <v>-7906.3349454000008</v>
      </c>
      <c r="L29" s="139">
        <f>IFERROR(J29/K29-1,"N.A.")</f>
        <v>0.41857723724763973</v>
      </c>
      <c r="M29" s="1"/>
      <c r="N29" s="126">
        <f>J29-K29</f>
        <v>-3309.4118382000006</v>
      </c>
      <c r="O29" s="1"/>
      <c r="P29" s="137" t="s">
        <v>95</v>
      </c>
      <c r="Q29" s="138">
        <f>Q15*51%</f>
        <v>-1938.9683522999994</v>
      </c>
      <c r="R29" s="138">
        <f>R15*51%</f>
        <v>-1855.6015746000003</v>
      </c>
      <c r="S29" s="139">
        <f>IFERROR(Q29/R29-1,"N.A.")</f>
        <v>4.4927089328413494E-2</v>
      </c>
      <c r="T29" s="1"/>
      <c r="U29" s="126">
        <f>Q29-R29</f>
        <v>-83.366777699999147</v>
      </c>
      <c r="V29" s="1"/>
      <c r="W29" s="137" t="s">
        <v>96</v>
      </c>
      <c r="X29" s="138">
        <f>X15*51%</f>
        <v>-635.97</v>
      </c>
      <c r="Y29" s="138">
        <f>Y15*51%</f>
        <v>-473.27854650000012</v>
      </c>
      <c r="Z29" s="139">
        <f>IFERROR(X29/Y29-1,"N.A.")</f>
        <v>0.3437541268311004</v>
      </c>
      <c r="AA29" s="1"/>
      <c r="AB29" s="126">
        <f>X29-Y29</f>
        <v>-162.69145349999991</v>
      </c>
      <c r="AC29" s="1"/>
      <c r="AD29" s="137" t="s">
        <v>96</v>
      </c>
      <c r="AE29" s="138">
        <f>AE15*51%</f>
        <v>-1043.46</v>
      </c>
      <c r="AF29" s="138">
        <f>AF15*51%</f>
        <v>-767.78893500000049</v>
      </c>
      <c r="AG29" s="139">
        <f>IFERROR(AE29/AF29-1,"N.A.")</f>
        <v>0.3590453735830399</v>
      </c>
      <c r="AH29" s="1"/>
      <c r="AI29" s="126">
        <f>AE29-AF29</f>
        <v>-275.67106499999954</v>
      </c>
      <c r="AJ29" s="1"/>
      <c r="AK29" s="137" t="s">
        <v>96</v>
      </c>
      <c r="AL29" s="138">
        <f>AL15*51%</f>
        <v>-2358.7245561000009</v>
      </c>
      <c r="AM29" s="138">
        <f>AM15*51%</f>
        <v>-2728.8487022999993</v>
      </c>
      <c r="AN29" s="139">
        <f>IFERROR(AL29/AM29-1,"N.A.")</f>
        <v>-0.13563380992432483</v>
      </c>
      <c r="AO29" s="1"/>
      <c r="AP29" s="126">
        <f>AL29-AM29</f>
        <v>370.12414619999845</v>
      </c>
      <c r="AR29" s="137" t="s">
        <v>96</v>
      </c>
      <c r="AS29" s="138">
        <f>AS15*51%</f>
        <v>-4038.1545561000007</v>
      </c>
      <c r="AT29" s="138">
        <f>AT15*51%</f>
        <v>-3969.9161838</v>
      </c>
      <c r="AU29" s="139">
        <f>IFERROR(AS29/AT29-1,"N.A.")</f>
        <v>1.7188869774747539E-2</v>
      </c>
      <c r="AV29" s="1"/>
      <c r="AW29" s="126">
        <f>AS29-AT29</f>
        <v>-68.238372300000719</v>
      </c>
    </row>
    <row r="30" spans="2:57" ht="15" customHeight="1" x14ac:dyDescent="0.35">
      <c r="H30" s="1"/>
      <c r="I30" s="1"/>
      <c r="J30" s="1"/>
      <c r="K30" s="1"/>
      <c r="M30" s="1"/>
      <c r="N30" s="1"/>
      <c r="O30" s="1"/>
      <c r="P30" s="1"/>
      <c r="Q30" s="1"/>
      <c r="R30" s="1"/>
      <c r="T30" s="1"/>
      <c r="U30" s="1"/>
      <c r="V30" s="1"/>
      <c r="W30" s="1"/>
      <c r="X30" s="1"/>
      <c r="Y30" s="1"/>
      <c r="AA30" s="1"/>
      <c r="AB30" s="1"/>
      <c r="AC30" s="1"/>
      <c r="AD30" s="1"/>
      <c r="AE30" s="1"/>
      <c r="AF30" s="1"/>
      <c r="AH30" s="1"/>
      <c r="AI30" s="1"/>
      <c r="AJ30" s="1"/>
      <c r="AK30" s="1"/>
      <c r="AL30" s="1"/>
      <c r="AM30" s="1"/>
      <c r="AO30" s="1"/>
      <c r="AP30" s="1"/>
      <c r="AR30" s="1"/>
      <c r="AS30" s="1"/>
      <c r="AT30" s="1"/>
      <c r="AV30" s="1"/>
      <c r="AW30" s="1"/>
    </row>
    <row r="31" spans="2:57" ht="15" customHeight="1" x14ac:dyDescent="0.35">
      <c r="B31" s="2"/>
      <c r="H31" s="1"/>
      <c r="I31" s="1"/>
      <c r="J31" s="1"/>
      <c r="K31" s="1"/>
      <c r="M31" s="1"/>
      <c r="N31" s="1"/>
      <c r="O31" s="1"/>
      <c r="P31" s="1"/>
      <c r="Q31" s="1"/>
      <c r="R31" s="1"/>
      <c r="T31" s="1"/>
      <c r="U31" s="1"/>
      <c r="V31" s="1"/>
      <c r="W31" s="1"/>
      <c r="X31" s="1"/>
      <c r="Y31" s="1"/>
      <c r="AA31" s="1"/>
      <c r="AB31" s="1"/>
      <c r="AC31" s="1"/>
      <c r="AD31" s="1"/>
      <c r="AE31" s="1"/>
      <c r="AF31" s="1"/>
      <c r="AH31" s="1"/>
      <c r="AI31" s="1"/>
      <c r="AJ31" s="1"/>
      <c r="AK31" s="1"/>
      <c r="AL31" s="1"/>
      <c r="AM31" s="1"/>
      <c r="AO31" s="1"/>
      <c r="AP31" s="1"/>
      <c r="AR31" s="1"/>
      <c r="AS31" s="1"/>
      <c r="AT31" s="1"/>
      <c r="AV31" s="1"/>
      <c r="AW31" s="1"/>
    </row>
    <row r="32" spans="2:57" ht="15" customHeight="1" x14ac:dyDescent="0.35">
      <c r="H32" s="1"/>
      <c r="I32" s="1"/>
      <c r="J32" s="1"/>
      <c r="K32" s="1"/>
      <c r="M32" s="1"/>
      <c r="N32" s="1"/>
      <c r="O32" s="1"/>
      <c r="P32" s="1"/>
      <c r="Q32" s="1"/>
      <c r="R32" s="1"/>
      <c r="T32" s="1"/>
      <c r="U32" s="1"/>
      <c r="V32" s="1"/>
      <c r="W32" s="1"/>
      <c r="X32" s="1"/>
      <c r="Y32" s="1"/>
      <c r="AA32" s="1"/>
      <c r="AB32" s="1"/>
      <c r="AC32" s="1"/>
      <c r="AD32" s="1"/>
      <c r="AE32" s="1"/>
      <c r="AF32" s="1"/>
      <c r="AH32" s="1"/>
      <c r="AI32" s="1"/>
      <c r="AJ32" s="1"/>
      <c r="AK32" s="1"/>
      <c r="AL32" s="1"/>
      <c r="AM32" s="1"/>
      <c r="AO32" s="1"/>
      <c r="AP32" s="1"/>
      <c r="AR32" s="1"/>
      <c r="AS32" s="1"/>
      <c r="AT32" s="1"/>
      <c r="AV32" s="1"/>
      <c r="AW32" s="1"/>
    </row>
    <row r="33" spans="3:49" ht="15" customHeight="1" x14ac:dyDescent="0.35">
      <c r="C33" s="1"/>
      <c r="D33" s="1"/>
      <c r="E33" s="1"/>
      <c r="F33" s="1"/>
      <c r="G33" s="1"/>
      <c r="H33" s="1"/>
      <c r="I33" s="1"/>
      <c r="J33" s="1"/>
      <c r="K33" s="1"/>
      <c r="M33" s="1"/>
      <c r="N33" s="1"/>
      <c r="O33" s="1"/>
      <c r="P33" s="1"/>
      <c r="Q33" s="1"/>
      <c r="R33" s="1"/>
      <c r="T33" s="1"/>
      <c r="U33" s="1"/>
      <c r="V33" s="1"/>
      <c r="W33" s="1"/>
      <c r="X33" s="1"/>
      <c r="Y33" s="1"/>
      <c r="AA33" s="1"/>
      <c r="AB33" s="1"/>
      <c r="AC33" s="1"/>
      <c r="AD33" s="1"/>
      <c r="AE33" s="1"/>
      <c r="AF33" s="1"/>
      <c r="AH33" s="1"/>
      <c r="AI33" s="1"/>
      <c r="AJ33" s="1"/>
      <c r="AK33" s="1"/>
      <c r="AL33" s="1"/>
      <c r="AM33" s="1"/>
      <c r="AO33" s="1"/>
      <c r="AP33" s="1"/>
      <c r="AR33" s="1"/>
      <c r="AS33" s="1"/>
      <c r="AT33" s="1"/>
      <c r="AV33" s="1"/>
      <c r="AW33" s="1"/>
    </row>
    <row r="34" spans="3:49" ht="15.5" customHeight="1" x14ac:dyDescent="0.35"/>
    <row r="35" spans="3:49" ht="15.5" customHeight="1" x14ac:dyDescent="0.35"/>
    <row r="36" spans="3:49" ht="15.5" hidden="1" customHeight="1" x14ac:dyDescent="0.35"/>
    <row r="37" spans="3:49" ht="15.5" hidden="1" customHeight="1" x14ac:dyDescent="0.35"/>
    <row r="38" spans="3:49" ht="15.5" hidden="1" customHeight="1" x14ac:dyDescent="0.35"/>
    <row r="39" spans="3:49" ht="15.5" hidden="1" customHeight="1" x14ac:dyDescent="0.35"/>
    <row r="40" spans="3:49" ht="15.5" hidden="1" customHeight="1" x14ac:dyDescent="0.35"/>
    <row r="41" spans="3:49" ht="15.5" hidden="1" customHeight="1" x14ac:dyDescent="0.35"/>
    <row r="42" spans="3:49" ht="15.5" hidden="1" customHeight="1" x14ac:dyDescent="0.35"/>
    <row r="43" spans="3:49" ht="15.5" hidden="1" customHeight="1" x14ac:dyDescent="0.35"/>
    <row r="44" spans="3:49" ht="15.5" hidden="1" customHeight="1" x14ac:dyDescent="0.35"/>
    <row r="45" spans="3:49" ht="15.5" hidden="1" customHeight="1" x14ac:dyDescent="0.35"/>
    <row r="46" spans="3:49" ht="15.5" hidden="1" customHeight="1" x14ac:dyDescent="0.35"/>
    <row r="47" spans="3:49" ht="15.5" hidden="1" customHeight="1" x14ac:dyDescent="0.35"/>
    <row r="48" spans="3:49" ht="15.5" hidden="1" customHeight="1" x14ac:dyDescent="0.35"/>
    <row r="49" ht="15.5" hidden="1" customHeight="1" x14ac:dyDescent="0.35"/>
    <row r="50" ht="15.5" hidden="1" customHeight="1" x14ac:dyDescent="0.35"/>
    <row r="51" ht="15.5" hidden="1" customHeight="1" x14ac:dyDescent="0.35"/>
    <row r="52" ht="15.5" hidden="1" customHeight="1" x14ac:dyDescent="0.35"/>
    <row r="53" ht="15.5" hidden="1" customHeight="1" x14ac:dyDescent="0.35"/>
    <row r="54" ht="15.5" hidden="1" customHeight="1" x14ac:dyDescent="0.35"/>
    <row r="55" ht="15.5" hidden="1" customHeight="1" x14ac:dyDescent="0.35"/>
    <row r="56" ht="15.5" hidden="1" customHeight="1" x14ac:dyDescent="0.35"/>
    <row r="57" ht="15.5" hidden="1" customHeight="1" x14ac:dyDescent="0.35"/>
    <row r="58" ht="15.5" hidden="1" customHeight="1" x14ac:dyDescent="0.35"/>
    <row r="59" ht="15.5" hidden="1" customHeight="1" x14ac:dyDescent="0.35"/>
    <row r="60" ht="15.5" hidden="1" customHeight="1" x14ac:dyDescent="0.35"/>
    <row r="61" ht="15.5" hidden="1" customHeight="1" x14ac:dyDescent="0.35"/>
    <row r="62" ht="15.5" hidden="1" customHeight="1" x14ac:dyDescent="0.35"/>
    <row r="63" ht="15.5" hidden="1" customHeight="1" x14ac:dyDescent="0.35"/>
    <row r="64" ht="15.5" hidden="1" customHeight="1" x14ac:dyDescent="0.35"/>
    <row r="65" ht="15.5" hidden="1" customHeight="1" x14ac:dyDescent="0.35"/>
    <row r="66" ht="15.5" hidden="1" customHeight="1" x14ac:dyDescent="0.35"/>
    <row r="67" ht="15.5" hidden="1" customHeight="1" x14ac:dyDescent="0.35"/>
    <row r="68" ht="15.5" hidden="1" customHeight="1" x14ac:dyDescent="0.35"/>
    <row r="69" ht="15.5" hidden="1" customHeight="1" x14ac:dyDescent="0.35"/>
    <row r="70" ht="15.5" hidden="1" customHeight="1" x14ac:dyDescent="0.35"/>
    <row r="71" ht="15.5" hidden="1" customHeight="1" x14ac:dyDescent="0.35"/>
    <row r="72" ht="15.5" hidden="1" customHeight="1" x14ac:dyDescent="0.35"/>
    <row r="73" ht="15.5" hidden="1" customHeight="1" x14ac:dyDescent="0.35"/>
    <row r="74" ht="15.5" hidden="1" customHeight="1" x14ac:dyDescent="0.35"/>
    <row r="75" ht="15.5" hidden="1" customHeight="1" x14ac:dyDescent="0.35"/>
    <row r="76" ht="15.5" hidden="1" customHeight="1" x14ac:dyDescent="0.35"/>
    <row r="77" ht="15.5" hidden="1" customHeight="1" x14ac:dyDescent="0.35"/>
    <row r="78" ht="15.5" hidden="1" customHeight="1" x14ac:dyDescent="0.35"/>
    <row r="79" ht="15.5" hidden="1" customHeight="1" x14ac:dyDescent="0.35"/>
    <row r="80" ht="15.5" hidden="1" customHeight="1" x14ac:dyDescent="0.35"/>
    <row r="81" ht="15.5" hidden="1" customHeight="1" x14ac:dyDescent="0.35"/>
    <row r="82" ht="15.5" hidden="1" customHeight="1" x14ac:dyDescent="0.35"/>
    <row r="83" ht="15.5" hidden="1" customHeight="1" x14ac:dyDescent="0.35"/>
    <row r="84" ht="15.5" hidden="1" customHeight="1" x14ac:dyDescent="0.35"/>
    <row r="85" ht="15.5" hidden="1" customHeight="1" x14ac:dyDescent="0.35"/>
    <row r="86" ht="15.5" hidden="1" customHeight="1" x14ac:dyDescent="0.35"/>
    <row r="87" ht="15.5" hidden="1" customHeight="1" x14ac:dyDescent="0.35"/>
    <row r="88" ht="15.5" hidden="1" customHeight="1" x14ac:dyDescent="0.35"/>
    <row r="89" ht="15.5" hidden="1" customHeight="1" x14ac:dyDescent="0.35"/>
    <row r="90" ht="15.5" hidden="1" customHeight="1" x14ac:dyDescent="0.35"/>
    <row r="91" ht="15.5" hidden="1" customHeight="1" x14ac:dyDescent="0.35"/>
    <row r="92" ht="15.5" hidden="1" customHeight="1" x14ac:dyDescent="0.35"/>
    <row r="93" ht="15.5" hidden="1" customHeight="1" x14ac:dyDescent="0.35"/>
  </sheetData>
  <mergeCells count="34">
    <mergeCell ref="AW10:AW11"/>
    <mergeCell ref="C21:E21"/>
    <mergeCell ref="G21:G22"/>
    <mergeCell ref="AD9:AG9"/>
    <mergeCell ref="AK9:AN9"/>
    <mergeCell ref="AR9:AU9"/>
    <mergeCell ref="N10:N11"/>
    <mergeCell ref="U10:U11"/>
    <mergeCell ref="AB10:AB11"/>
    <mergeCell ref="AI10:AI11"/>
    <mergeCell ref="AP10:AP11"/>
    <mergeCell ref="AS10:AS11"/>
    <mergeCell ref="AT10:AT11"/>
    <mergeCell ref="AL10:AL11"/>
    <mergeCell ref="AM10:AM11"/>
    <mergeCell ref="AN10:AN11"/>
    <mergeCell ref="AE10:AE11"/>
    <mergeCell ref="AF10:AF11"/>
    <mergeCell ref="AU10:AU11"/>
    <mergeCell ref="Q10:Q11"/>
    <mergeCell ref="R10:R11"/>
    <mergeCell ref="S10:S11"/>
    <mergeCell ref="AG10:AG11"/>
    <mergeCell ref="Z10:Z11"/>
    <mergeCell ref="C9:E9"/>
    <mergeCell ref="G9:G10"/>
    <mergeCell ref="I9:L9"/>
    <mergeCell ref="P9:S9"/>
    <mergeCell ref="W9:Z9"/>
    <mergeCell ref="J10:J11"/>
    <mergeCell ref="K10:K11"/>
    <mergeCell ref="L10:L11"/>
    <mergeCell ref="X10:X11"/>
    <mergeCell ref="Y10:Y11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8F132-ABA8-4834-BD61-6AA80844C348}">
  <sheetPr>
    <tabColor rgb="FF00B0F0"/>
  </sheetPr>
  <dimension ref="A1:V55"/>
  <sheetViews>
    <sheetView showGridLines="0" zoomScale="70" zoomScaleNormal="70" workbookViewId="0">
      <pane ySplit="10" topLeftCell="A11" activePane="bottomLeft" state="frozen"/>
      <selection activeCell="D3" sqref="D3:D4"/>
      <selection pane="bottomLeft" sqref="A1:XFD1048576"/>
    </sheetView>
  </sheetViews>
  <sheetFormatPr defaultColWidth="0" defaultRowHeight="15.5" outlineLevelRow="1" x14ac:dyDescent="0.35"/>
  <cols>
    <col min="1" max="1" width="2.1796875" style="1" customWidth="1"/>
    <col min="2" max="2" width="52.81640625" style="1" customWidth="1"/>
    <col min="3" max="4" width="12" style="2" customWidth="1"/>
    <col min="5" max="5" width="12" style="158" customWidth="1"/>
    <col min="6" max="6" width="6.81640625" style="159" bestFit="1" customWidth="1"/>
    <col min="7" max="7" width="12.1796875" style="2" customWidth="1"/>
    <col min="8" max="8" width="7.6328125" style="159" customWidth="1"/>
    <col min="9" max="9" width="5.81640625" style="202" customWidth="1"/>
    <col min="10" max="10" width="4.6328125" style="1" customWidth="1"/>
    <col min="11" max="11" width="52.453125" style="2" customWidth="1"/>
    <col min="12" max="12" width="12" style="2" customWidth="1"/>
    <col min="13" max="13" width="12.1796875" style="158" customWidth="1"/>
    <col min="14" max="14" width="12" style="2" customWidth="1"/>
    <col min="15" max="15" width="5.54296875" style="1" customWidth="1"/>
    <col min="16" max="16" width="12.1796875" style="1" customWidth="1"/>
    <col min="17" max="17" width="8.81640625" style="1" customWidth="1"/>
    <col min="18" max="16384" width="8.81640625" style="1" hidden="1"/>
  </cols>
  <sheetData>
    <row r="1" spans="1:22" ht="7.5" customHeight="1" thickBot="1" x14ac:dyDescent="0.4">
      <c r="A1" s="3"/>
      <c r="C1" s="1"/>
      <c r="D1" s="1"/>
      <c r="E1" s="1"/>
      <c r="F1" s="1"/>
      <c r="G1" s="1"/>
      <c r="H1" s="1"/>
      <c r="I1" s="1"/>
      <c r="K1" s="1"/>
      <c r="L1" s="1"/>
      <c r="M1" s="1"/>
      <c r="N1" s="1"/>
    </row>
    <row r="2" spans="1:22" s="9" customFormat="1" ht="14" x14ac:dyDescent="0.3">
      <c r="A2" s="140"/>
      <c r="B2" s="141"/>
      <c r="C2" s="142"/>
      <c r="D2" s="142"/>
      <c r="E2" s="142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5"/>
    </row>
    <row r="3" spans="1:22" s="9" customFormat="1" ht="14" x14ac:dyDescent="0.3">
      <c r="A3" s="140"/>
      <c r="B3" s="146"/>
      <c r="C3" s="147" t="s">
        <v>0</v>
      </c>
      <c r="D3" s="148">
        <v>45382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9"/>
    </row>
    <row r="4" spans="1:22" s="9" customFormat="1" ht="14" x14ac:dyDescent="0.3">
      <c r="A4" s="140"/>
      <c r="B4" s="146"/>
      <c r="C4" s="147" t="s">
        <v>1</v>
      </c>
      <c r="D4" s="150" t="s">
        <v>360</v>
      </c>
      <c r="E4" s="151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9"/>
    </row>
    <row r="5" spans="1:22" s="9" customFormat="1" ht="16" thickBot="1" x14ac:dyDescent="0.4">
      <c r="A5" s="140"/>
      <c r="B5" s="152"/>
      <c r="C5" s="153"/>
      <c r="D5" s="153"/>
      <c r="E5" s="153"/>
      <c r="F5" s="18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5"/>
    </row>
    <row r="6" spans="1:22" x14ac:dyDescent="0.35">
      <c r="A6" s="3"/>
      <c r="C6" s="156"/>
      <c r="D6" s="1"/>
      <c r="E6" s="1"/>
      <c r="F6" s="1"/>
      <c r="G6" s="1"/>
      <c r="H6" s="1"/>
      <c r="I6" s="1"/>
      <c r="K6" s="413" t="s">
        <v>2</v>
      </c>
      <c r="L6" s="413"/>
      <c r="M6" s="413"/>
      <c r="N6" s="413"/>
      <c r="O6" s="413"/>
      <c r="P6" s="413"/>
    </row>
    <row r="7" spans="1:22" ht="15" customHeight="1" x14ac:dyDescent="0.35">
      <c r="B7" s="21" t="s">
        <v>3</v>
      </c>
      <c r="C7" s="15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22" ht="16" thickBot="1" x14ac:dyDescent="0.4">
      <c r="C8" s="361"/>
      <c r="D8" s="361"/>
      <c r="G8" s="362"/>
      <c r="I8" s="160"/>
      <c r="J8" s="161"/>
      <c r="O8" s="161"/>
      <c r="P8" s="161"/>
      <c r="Q8" s="161"/>
    </row>
    <row r="9" spans="1:22" ht="18" customHeight="1" thickBot="1" x14ac:dyDescent="0.4">
      <c r="B9" s="26" t="s">
        <v>97</v>
      </c>
      <c r="C9" s="411" t="s">
        <v>32</v>
      </c>
      <c r="D9" s="412"/>
      <c r="E9" s="412"/>
      <c r="F9" s="162"/>
      <c r="G9" s="162"/>
      <c r="H9" s="162"/>
      <c r="I9" s="62"/>
      <c r="K9" s="26" t="s">
        <v>97</v>
      </c>
      <c r="L9" s="411" t="s">
        <v>32</v>
      </c>
      <c r="M9" s="412"/>
      <c r="N9" s="414"/>
      <c r="O9" s="161"/>
      <c r="P9" s="161"/>
      <c r="Q9" s="161"/>
    </row>
    <row r="10" spans="1:22" ht="18" customHeight="1" thickBot="1" x14ac:dyDescent="0.4">
      <c r="B10" s="163" t="s">
        <v>65</v>
      </c>
      <c r="C10" s="28" t="s">
        <v>360</v>
      </c>
      <c r="D10" s="33" t="s">
        <v>361</v>
      </c>
      <c r="E10" s="28" t="s">
        <v>7</v>
      </c>
      <c r="F10" s="162"/>
      <c r="G10" s="33" t="s">
        <v>9</v>
      </c>
      <c r="H10" s="162"/>
      <c r="I10" s="62"/>
      <c r="K10" s="163" t="s">
        <v>65</v>
      </c>
      <c r="L10" s="28" t="s">
        <v>360</v>
      </c>
      <c r="M10" s="33" t="s">
        <v>357</v>
      </c>
      <c r="N10" s="28" t="s">
        <v>7</v>
      </c>
      <c r="O10" s="161"/>
      <c r="P10" s="33" t="s">
        <v>9</v>
      </c>
      <c r="Q10" s="161"/>
    </row>
    <row r="11" spans="1:22" ht="21" customHeight="1" thickBot="1" x14ac:dyDescent="0.4">
      <c r="B11" s="305" t="s">
        <v>67</v>
      </c>
      <c r="C11" s="164">
        <v>1281068</v>
      </c>
      <c r="D11" s="164">
        <v>1032113</v>
      </c>
      <c r="E11" s="165">
        <f t="shared" ref="E11:E40" si="0">IF(OR(AND(D11&gt;0,C11&lt;0),AND(D11&lt;0,C11&gt;0)),"n.a",IFERROR(C11/D11-1,"N.A."))</f>
        <v>0.24120905365982215</v>
      </c>
      <c r="F11" s="166"/>
      <c r="G11" s="164">
        <f t="shared" ref="G11:G40" si="1">C11-D11</f>
        <v>248955</v>
      </c>
      <c r="H11" s="166"/>
      <c r="I11" s="62"/>
      <c r="J11" s="167" t="s">
        <v>363</v>
      </c>
      <c r="K11" s="305" t="str">
        <f t="shared" ref="K11:K40" si="2">B11</f>
        <v>Receita Operacional Bruta</v>
      </c>
      <c r="L11" s="164">
        <f t="shared" ref="L11:L40" si="3">C11</f>
        <v>1281068</v>
      </c>
      <c r="M11" s="164">
        <v>1272147</v>
      </c>
      <c r="N11" s="165">
        <f t="shared" ref="N11:N40" si="4">IF(OR(AND(M11&gt;0,L11&lt;0),AND(M11&lt;0,L11&gt;0)),"n.a",IFERROR(L11/M11-1,"N.A."))</f>
        <v>7.0125543667516332E-3</v>
      </c>
      <c r="O11" s="161"/>
      <c r="P11" s="164">
        <f>L11-M11</f>
        <v>8921</v>
      </c>
      <c r="Q11" s="161"/>
      <c r="R11" s="168"/>
      <c r="S11" s="168"/>
      <c r="T11" s="168"/>
      <c r="U11" s="168"/>
      <c r="V11" s="168"/>
    </row>
    <row r="12" spans="1:22" ht="21" customHeight="1" outlineLevel="1" x14ac:dyDescent="0.35">
      <c r="B12" s="308" t="s">
        <v>98</v>
      </c>
      <c r="C12" s="169">
        <v>1271020</v>
      </c>
      <c r="D12" s="169">
        <v>1021616</v>
      </c>
      <c r="E12" s="170">
        <f t="shared" si="0"/>
        <v>0.24412695180968202</v>
      </c>
      <c r="F12" s="171"/>
      <c r="G12" s="169">
        <f t="shared" si="1"/>
        <v>249404</v>
      </c>
      <c r="H12" s="171"/>
      <c r="I12" s="62"/>
      <c r="J12" s="172" t="s">
        <v>364</v>
      </c>
      <c r="K12" s="308" t="str">
        <f t="shared" si="2"/>
        <v xml:space="preserve"> Receita de Uso da Rede Elétrica </v>
      </c>
      <c r="L12" s="169">
        <f t="shared" si="3"/>
        <v>1271020</v>
      </c>
      <c r="M12" s="169">
        <v>1257910</v>
      </c>
      <c r="N12" s="170">
        <f t="shared" si="4"/>
        <v>1.042204927220558E-2</v>
      </c>
      <c r="O12" s="161"/>
      <c r="P12" s="169">
        <f t="shared" ref="P12:P40" si="5">L12-M12</f>
        <v>13110</v>
      </c>
      <c r="Q12" s="161"/>
      <c r="R12" s="168"/>
      <c r="S12" s="168"/>
      <c r="T12" s="168"/>
      <c r="U12" s="168"/>
      <c r="V12" s="168"/>
    </row>
    <row r="13" spans="1:22" ht="21" customHeight="1" outlineLevel="1" thickBot="1" x14ac:dyDescent="0.4">
      <c r="B13" s="308" t="s">
        <v>99</v>
      </c>
      <c r="C13" s="169">
        <v>10048</v>
      </c>
      <c r="D13" s="169">
        <v>10497</v>
      </c>
      <c r="E13" s="170">
        <f t="shared" si="0"/>
        <v>-4.2774125940744923E-2</v>
      </c>
      <c r="F13" s="171"/>
      <c r="G13" s="169">
        <f t="shared" si="1"/>
        <v>-449</v>
      </c>
      <c r="H13" s="171"/>
      <c r="I13" s="62"/>
      <c r="J13" s="172" t="s">
        <v>365</v>
      </c>
      <c r="K13" s="308" t="str">
        <f t="shared" si="2"/>
        <v xml:space="preserve"> Outras </v>
      </c>
      <c r="L13" s="169">
        <f t="shared" si="3"/>
        <v>10048</v>
      </c>
      <c r="M13" s="169">
        <v>14237</v>
      </c>
      <c r="N13" s="170">
        <f t="shared" si="4"/>
        <v>-0.2942333356746506</v>
      </c>
      <c r="O13" s="161"/>
      <c r="P13" s="169">
        <f t="shared" si="5"/>
        <v>-4189</v>
      </c>
      <c r="Q13" s="161"/>
      <c r="R13" s="168"/>
      <c r="S13" s="168"/>
      <c r="T13" s="168"/>
      <c r="U13" s="168"/>
      <c r="V13" s="168"/>
    </row>
    <row r="14" spans="1:22" ht="21" customHeight="1" thickBot="1" x14ac:dyDescent="0.4">
      <c r="B14" s="311" t="s">
        <v>100</v>
      </c>
      <c r="C14" s="173">
        <f>SUM(C15:C16)</f>
        <v>-172929</v>
      </c>
      <c r="D14" s="173">
        <f>SUM(D15:D16)</f>
        <v>-140498</v>
      </c>
      <c r="E14" s="174">
        <f t="shared" si="0"/>
        <v>0.23082890859656358</v>
      </c>
      <c r="F14" s="166"/>
      <c r="G14" s="173">
        <f t="shared" si="1"/>
        <v>-32431</v>
      </c>
      <c r="H14" s="166"/>
      <c r="I14" s="62"/>
      <c r="J14" s="167" t="s">
        <v>366</v>
      </c>
      <c r="K14" s="311" t="str">
        <f t="shared" si="2"/>
        <v>(-) Deduções à Receita Operacional</v>
      </c>
      <c r="L14" s="173">
        <f t="shared" si="3"/>
        <v>-172929</v>
      </c>
      <c r="M14" s="173">
        <v>-162550</v>
      </c>
      <c r="N14" s="174">
        <f t="shared" si="4"/>
        <v>6.3851122731467314E-2</v>
      </c>
      <c r="O14" s="161"/>
      <c r="P14" s="173">
        <f t="shared" si="5"/>
        <v>-10379</v>
      </c>
      <c r="Q14" s="161"/>
      <c r="R14" s="168"/>
      <c r="S14" s="168"/>
      <c r="T14" s="168"/>
      <c r="U14" s="168"/>
      <c r="V14" s="168"/>
    </row>
    <row r="15" spans="1:22" ht="21" customHeight="1" outlineLevel="1" x14ac:dyDescent="0.35">
      <c r="B15" s="308" t="s">
        <v>101</v>
      </c>
      <c r="C15" s="169">
        <v>-114185</v>
      </c>
      <c r="D15" s="169">
        <v>-89771</v>
      </c>
      <c r="E15" s="170">
        <f t="shared" si="0"/>
        <v>0.27195865034365219</v>
      </c>
      <c r="F15" s="166"/>
      <c r="G15" s="169">
        <f t="shared" si="1"/>
        <v>-24414</v>
      </c>
      <c r="H15" s="166"/>
      <c r="I15" s="62"/>
      <c r="J15" s="167"/>
      <c r="K15" s="308" t="str">
        <f t="shared" si="2"/>
        <v>Tributos e Contribuições sobre a Receita</v>
      </c>
      <c r="L15" s="169">
        <f t="shared" si="3"/>
        <v>-114185</v>
      </c>
      <c r="M15" s="169">
        <v>-113832</v>
      </c>
      <c r="N15" s="170">
        <f t="shared" si="4"/>
        <v>3.1010612130155657E-3</v>
      </c>
      <c r="O15" s="161"/>
      <c r="P15" s="169">
        <f t="shared" si="5"/>
        <v>-353</v>
      </c>
      <c r="Q15" s="161"/>
      <c r="R15" s="168"/>
      <c r="S15" s="168"/>
      <c r="T15" s="168"/>
      <c r="U15" s="168"/>
      <c r="V15" s="168"/>
    </row>
    <row r="16" spans="1:22" ht="21" customHeight="1" outlineLevel="1" thickBot="1" x14ac:dyDescent="0.4">
      <c r="B16" s="308" t="s">
        <v>28</v>
      </c>
      <c r="C16" s="169">
        <v>-58744</v>
      </c>
      <c r="D16" s="169">
        <v>-50727</v>
      </c>
      <c r="E16" s="170">
        <f t="shared" si="0"/>
        <v>0.15804206832653223</v>
      </c>
      <c r="F16" s="166"/>
      <c r="G16" s="169">
        <f t="shared" si="1"/>
        <v>-8017</v>
      </c>
      <c r="H16" s="166"/>
      <c r="I16" s="62"/>
      <c r="J16" s="167"/>
      <c r="K16" s="308" t="str">
        <f t="shared" si="2"/>
        <v>Encargos Regulatórios</v>
      </c>
      <c r="L16" s="169">
        <f t="shared" si="3"/>
        <v>-58744</v>
      </c>
      <c r="M16" s="169">
        <v>-48718</v>
      </c>
      <c r="N16" s="170">
        <f t="shared" si="4"/>
        <v>0.20579662547723632</v>
      </c>
      <c r="O16" s="161"/>
      <c r="P16" s="169">
        <f t="shared" si="5"/>
        <v>-10026</v>
      </c>
      <c r="Q16" s="161"/>
      <c r="R16" s="168"/>
      <c r="S16" s="168"/>
      <c r="T16" s="168"/>
      <c r="U16" s="168"/>
      <c r="V16" s="168"/>
    </row>
    <row r="17" spans="2:22" ht="21" customHeight="1" thickBot="1" x14ac:dyDescent="0.4">
      <c r="B17" s="305" t="s">
        <v>102</v>
      </c>
      <c r="C17" s="164">
        <v>1108139</v>
      </c>
      <c r="D17" s="164">
        <v>891615</v>
      </c>
      <c r="E17" s="165">
        <f t="shared" si="0"/>
        <v>0.24284472558222991</v>
      </c>
      <c r="F17" s="166"/>
      <c r="G17" s="164">
        <f t="shared" si="1"/>
        <v>216524</v>
      </c>
      <c r="H17" s="166"/>
      <c r="I17" s="62"/>
      <c r="J17" s="167" t="s">
        <v>367</v>
      </c>
      <c r="K17" s="305" t="str">
        <f t="shared" si="2"/>
        <v>(=) Receita Operacional Líquida</v>
      </c>
      <c r="L17" s="164">
        <f t="shared" si="3"/>
        <v>1108139</v>
      </c>
      <c r="M17" s="164">
        <v>1109597</v>
      </c>
      <c r="N17" s="165">
        <f t="shared" si="4"/>
        <v>-1.3139905749565139E-3</v>
      </c>
      <c r="O17" s="161"/>
      <c r="P17" s="164">
        <f t="shared" si="5"/>
        <v>-1458</v>
      </c>
      <c r="Q17" s="161"/>
      <c r="R17" s="168"/>
      <c r="S17" s="168"/>
      <c r="T17" s="168"/>
      <c r="U17" s="168"/>
      <c r="V17" s="168"/>
    </row>
    <row r="18" spans="2:22" ht="21" customHeight="1" thickBot="1" x14ac:dyDescent="0.4">
      <c r="B18" s="315" t="s">
        <v>103</v>
      </c>
      <c r="C18" s="175">
        <f>SUM(C19:C23)</f>
        <v>-358673</v>
      </c>
      <c r="D18" s="175">
        <f>SUM(D19:D23)</f>
        <v>-332664</v>
      </c>
      <c r="E18" s="176">
        <f t="shared" si="0"/>
        <v>7.8183993458865508E-2</v>
      </c>
      <c r="F18" s="166"/>
      <c r="G18" s="175">
        <f t="shared" si="1"/>
        <v>-26009</v>
      </c>
      <c r="H18" s="166"/>
      <c r="I18" s="62"/>
      <c r="J18" s="167" t="s">
        <v>368</v>
      </c>
      <c r="K18" s="315" t="str">
        <f t="shared" si="2"/>
        <v>(-) Custos e Despesas Operacionais</v>
      </c>
      <c r="L18" s="175">
        <f t="shared" si="3"/>
        <v>-358673</v>
      </c>
      <c r="M18" s="175">
        <v>-400872</v>
      </c>
      <c r="N18" s="176">
        <f t="shared" si="4"/>
        <v>-0.10526801572571798</v>
      </c>
      <c r="O18" s="161"/>
      <c r="P18" s="175">
        <f t="shared" si="5"/>
        <v>42199</v>
      </c>
      <c r="Q18" s="161"/>
      <c r="R18" s="168"/>
      <c r="S18" s="168"/>
      <c r="T18" s="168"/>
      <c r="U18" s="168"/>
      <c r="V18" s="168"/>
    </row>
    <row r="19" spans="2:22" ht="21" customHeight="1" outlineLevel="1" x14ac:dyDescent="0.35">
      <c r="B19" s="308" t="s">
        <v>37</v>
      </c>
      <c r="C19" s="169">
        <v>-109604</v>
      </c>
      <c r="D19" s="105">
        <v>-92209</v>
      </c>
      <c r="E19" s="170">
        <f t="shared" si="0"/>
        <v>0.18864752898307113</v>
      </c>
      <c r="F19" s="177"/>
      <c r="G19" s="169">
        <f t="shared" si="1"/>
        <v>-17395</v>
      </c>
      <c r="H19" s="177"/>
      <c r="I19" s="62"/>
      <c r="J19" s="167" t="s">
        <v>369</v>
      </c>
      <c r="K19" s="308" t="str">
        <f t="shared" si="2"/>
        <v>Pessoal</v>
      </c>
      <c r="L19" s="169">
        <f t="shared" si="3"/>
        <v>-109604</v>
      </c>
      <c r="M19" s="169">
        <v>-112896</v>
      </c>
      <c r="N19" s="170">
        <f t="shared" si="4"/>
        <v>-2.9159580498866244E-2</v>
      </c>
      <c r="O19" s="161"/>
      <c r="P19" s="169">
        <f t="shared" si="5"/>
        <v>3292</v>
      </c>
      <c r="Q19" s="161"/>
      <c r="R19" s="168"/>
      <c r="S19" s="168"/>
      <c r="T19" s="168"/>
      <c r="U19" s="168"/>
      <c r="V19" s="168"/>
    </row>
    <row r="20" spans="2:22" ht="21" customHeight="1" outlineLevel="1" x14ac:dyDescent="0.35">
      <c r="B20" s="308" t="s">
        <v>48</v>
      </c>
      <c r="C20" s="169">
        <v>-3660</v>
      </c>
      <c r="D20" s="105">
        <v>-5452</v>
      </c>
      <c r="E20" s="170">
        <f t="shared" si="0"/>
        <v>-0.3286867204695525</v>
      </c>
      <c r="F20" s="177"/>
      <c r="G20" s="169">
        <f t="shared" si="1"/>
        <v>1792</v>
      </c>
      <c r="H20" s="177"/>
      <c r="I20" s="62"/>
      <c r="J20" s="167" t="s">
        <v>48</v>
      </c>
      <c r="K20" s="308" t="str">
        <f t="shared" si="2"/>
        <v>Material</v>
      </c>
      <c r="L20" s="169">
        <f t="shared" si="3"/>
        <v>-3660</v>
      </c>
      <c r="M20" s="169">
        <v>-8530</v>
      </c>
      <c r="N20" s="170">
        <f t="shared" si="4"/>
        <v>-0.57092614302461897</v>
      </c>
      <c r="O20" s="161"/>
      <c r="P20" s="169">
        <f t="shared" si="5"/>
        <v>4870</v>
      </c>
      <c r="Q20" s="161"/>
      <c r="R20" s="168"/>
      <c r="S20" s="168"/>
      <c r="T20" s="168"/>
      <c r="U20" s="168"/>
      <c r="V20" s="168"/>
    </row>
    <row r="21" spans="2:22" ht="21" customHeight="1" outlineLevel="1" x14ac:dyDescent="0.35">
      <c r="B21" s="308" t="s">
        <v>104</v>
      </c>
      <c r="C21" s="169">
        <v>-43523</v>
      </c>
      <c r="D21" s="105">
        <v>-43681</v>
      </c>
      <c r="E21" s="170">
        <f t="shared" si="0"/>
        <v>-3.6171333073876655E-3</v>
      </c>
      <c r="F21" s="177"/>
      <c r="G21" s="169">
        <f t="shared" si="1"/>
        <v>158</v>
      </c>
      <c r="H21" s="177"/>
      <c r="I21" s="62"/>
      <c r="J21" s="167" t="s">
        <v>370</v>
      </c>
      <c r="K21" s="308" t="str">
        <f t="shared" si="2"/>
        <v>Serviços</v>
      </c>
      <c r="L21" s="169">
        <f t="shared" si="3"/>
        <v>-43523</v>
      </c>
      <c r="M21" s="169">
        <v>-78372</v>
      </c>
      <c r="N21" s="170">
        <f t="shared" si="4"/>
        <v>-0.44466135864849687</v>
      </c>
      <c r="O21" s="161"/>
      <c r="P21" s="169">
        <f t="shared" si="5"/>
        <v>34849</v>
      </c>
      <c r="Q21" s="161"/>
      <c r="R21" s="168"/>
      <c r="S21" s="168"/>
      <c r="T21" s="168"/>
      <c r="U21" s="168"/>
      <c r="V21" s="168"/>
    </row>
    <row r="22" spans="2:22" ht="21" customHeight="1" outlineLevel="1" x14ac:dyDescent="0.35">
      <c r="B22" s="308" t="s">
        <v>45</v>
      </c>
      <c r="C22" s="169">
        <v>-168794</v>
      </c>
      <c r="D22" s="105">
        <v>-167390</v>
      </c>
      <c r="E22" s="170">
        <f t="shared" si="0"/>
        <v>8.3875978254375205E-3</v>
      </c>
      <c r="F22" s="177"/>
      <c r="G22" s="169">
        <f t="shared" si="1"/>
        <v>-1404</v>
      </c>
      <c r="H22" s="177"/>
      <c r="I22" s="62"/>
      <c r="J22" s="167" t="s">
        <v>362</v>
      </c>
      <c r="K22" s="308" t="str">
        <f t="shared" si="2"/>
        <v>Depreciação</v>
      </c>
      <c r="L22" s="169">
        <f t="shared" si="3"/>
        <v>-168794</v>
      </c>
      <c r="M22" s="169">
        <v>-169831</v>
      </c>
      <c r="N22" s="170">
        <f t="shared" si="4"/>
        <v>-6.1060701520924132E-3</v>
      </c>
      <c r="O22" s="161"/>
      <c r="P22" s="169">
        <f t="shared" si="5"/>
        <v>1037</v>
      </c>
      <c r="Q22" s="161"/>
      <c r="R22" s="168"/>
      <c r="S22" s="168"/>
      <c r="T22" s="168"/>
      <c r="U22" s="168"/>
      <c r="V22" s="168"/>
    </row>
    <row r="23" spans="2:22" ht="21" customHeight="1" outlineLevel="1" thickBot="1" x14ac:dyDescent="0.4">
      <c r="B23" s="308" t="s">
        <v>40</v>
      </c>
      <c r="C23" s="169">
        <v>-33092</v>
      </c>
      <c r="D23" s="105">
        <v>-23932</v>
      </c>
      <c r="E23" s="170">
        <f t="shared" si="0"/>
        <v>0.38275112819655699</v>
      </c>
      <c r="F23" s="177"/>
      <c r="G23" s="169">
        <f t="shared" si="1"/>
        <v>-9160</v>
      </c>
      <c r="H23" s="177"/>
      <c r="I23" s="62"/>
      <c r="J23" s="167" t="s">
        <v>371</v>
      </c>
      <c r="K23" s="308" t="str">
        <f t="shared" si="2"/>
        <v>Outros</v>
      </c>
      <c r="L23" s="169">
        <f t="shared" si="3"/>
        <v>-33092</v>
      </c>
      <c r="M23" s="169">
        <v>-31243</v>
      </c>
      <c r="N23" s="170">
        <f t="shared" si="4"/>
        <v>5.918125660147866E-2</v>
      </c>
      <c r="O23" s="161"/>
      <c r="P23" s="169">
        <f t="shared" si="5"/>
        <v>-1849</v>
      </c>
      <c r="Q23" s="161"/>
      <c r="R23" s="168"/>
      <c r="S23" s="168"/>
      <c r="T23" s="168"/>
      <c r="U23" s="168"/>
      <c r="V23" s="168"/>
    </row>
    <row r="24" spans="2:22" ht="21" customHeight="1" thickBot="1" x14ac:dyDescent="0.4">
      <c r="B24" s="305" t="s">
        <v>105</v>
      </c>
      <c r="C24" s="164">
        <f>C17+C18</f>
        <v>749466</v>
      </c>
      <c r="D24" s="164">
        <f>D17+D18</f>
        <v>558951</v>
      </c>
      <c r="E24" s="165">
        <f t="shared" si="0"/>
        <v>0.34084383067567647</v>
      </c>
      <c r="F24" s="166"/>
      <c r="G24" s="164">
        <f t="shared" si="1"/>
        <v>190515</v>
      </c>
      <c r="H24" s="166"/>
      <c r="I24" s="62"/>
      <c r="J24" s="167" t="s">
        <v>372</v>
      </c>
      <c r="K24" s="305" t="str">
        <f t="shared" si="2"/>
        <v>(=) Resultado do Serviço</v>
      </c>
      <c r="L24" s="164">
        <f t="shared" si="3"/>
        <v>749466</v>
      </c>
      <c r="M24" s="164">
        <v>708725</v>
      </c>
      <c r="N24" s="165">
        <f t="shared" si="4"/>
        <v>5.748492010300188E-2</v>
      </c>
      <c r="O24" s="161"/>
      <c r="P24" s="164">
        <f t="shared" si="5"/>
        <v>40741</v>
      </c>
      <c r="Q24" s="161"/>
      <c r="R24" s="168"/>
      <c r="S24" s="168"/>
      <c r="T24" s="168"/>
      <c r="U24" s="168"/>
      <c r="V24" s="168"/>
    </row>
    <row r="25" spans="2:22" ht="21" customHeight="1" thickBot="1" x14ac:dyDescent="0.4">
      <c r="B25" s="318" t="s">
        <v>106</v>
      </c>
      <c r="C25" s="178">
        <f>SUM(C26:C30)</f>
        <v>-252392</v>
      </c>
      <c r="D25" s="178">
        <f>SUM(D26:D30)</f>
        <v>-233422</v>
      </c>
      <c r="E25" s="179">
        <f t="shared" si="0"/>
        <v>8.1269117735260687E-2</v>
      </c>
      <c r="F25" s="166"/>
      <c r="G25" s="178">
        <f t="shared" si="1"/>
        <v>-18970</v>
      </c>
      <c r="H25" s="166"/>
      <c r="I25" s="62"/>
      <c r="J25" s="167" t="s">
        <v>373</v>
      </c>
      <c r="K25" s="318" t="str">
        <f t="shared" si="2"/>
        <v>(+/-) Resultado Financeiro</v>
      </c>
      <c r="L25" s="178">
        <f t="shared" si="3"/>
        <v>-252392</v>
      </c>
      <c r="M25" s="178">
        <v>-180532</v>
      </c>
      <c r="N25" s="179">
        <f t="shared" si="4"/>
        <v>0.39804577581813749</v>
      </c>
      <c r="O25" s="161"/>
      <c r="P25" s="178">
        <f t="shared" si="5"/>
        <v>-71860</v>
      </c>
      <c r="Q25" s="161"/>
      <c r="R25" s="168"/>
      <c r="S25" s="168"/>
      <c r="T25" s="168"/>
      <c r="U25" s="168"/>
      <c r="V25" s="168"/>
    </row>
    <row r="26" spans="2:22" ht="21" customHeight="1" outlineLevel="1" x14ac:dyDescent="0.35">
      <c r="B26" s="308" t="s">
        <v>107</v>
      </c>
      <c r="C26" s="169">
        <v>39858</v>
      </c>
      <c r="D26" s="169">
        <v>32433</v>
      </c>
      <c r="E26" s="170">
        <f t="shared" si="0"/>
        <v>0.22893349366386095</v>
      </c>
      <c r="F26" s="180"/>
      <c r="G26" s="169">
        <f t="shared" si="1"/>
        <v>7425</v>
      </c>
      <c r="H26" s="180"/>
      <c r="I26" s="62"/>
      <c r="J26" s="181" t="s">
        <v>374</v>
      </c>
      <c r="K26" s="308" t="str">
        <f t="shared" si="2"/>
        <v>Rendimento de Aplicações Financeiras</v>
      </c>
      <c r="L26" s="169">
        <f t="shared" si="3"/>
        <v>39858</v>
      </c>
      <c r="M26" s="169">
        <v>71988</v>
      </c>
      <c r="N26" s="170">
        <f t="shared" si="4"/>
        <v>-0.4463243873978997</v>
      </c>
      <c r="O26" s="161"/>
      <c r="P26" s="169">
        <f t="shared" si="5"/>
        <v>-32130</v>
      </c>
      <c r="Q26" s="161"/>
      <c r="R26" s="168"/>
      <c r="S26" s="168"/>
      <c r="T26" s="168"/>
      <c r="U26" s="168"/>
      <c r="V26" s="168"/>
    </row>
    <row r="27" spans="2:22" ht="21" customHeight="1" outlineLevel="1" x14ac:dyDescent="0.35">
      <c r="B27" s="308" t="s">
        <v>108</v>
      </c>
      <c r="C27" s="169">
        <v>-127292</v>
      </c>
      <c r="D27" s="169">
        <v>-87744</v>
      </c>
      <c r="E27" s="170">
        <f t="shared" si="0"/>
        <v>0.450720277169949</v>
      </c>
      <c r="F27" s="177"/>
      <c r="G27" s="169">
        <f t="shared" si="1"/>
        <v>-39548</v>
      </c>
      <c r="H27" s="177"/>
      <c r="I27" s="62"/>
      <c r="J27" s="167" t="s">
        <v>375</v>
      </c>
      <c r="K27" s="308" t="str">
        <f t="shared" si="2"/>
        <v>Resultado da Variação Monetária Líquida</v>
      </c>
      <c r="L27" s="169">
        <f t="shared" si="3"/>
        <v>-127292</v>
      </c>
      <c r="M27" s="169">
        <v>-40446</v>
      </c>
      <c r="N27" s="170">
        <f t="shared" si="4"/>
        <v>2.1472086238441377</v>
      </c>
      <c r="O27" s="161"/>
      <c r="P27" s="169">
        <f t="shared" si="5"/>
        <v>-86846</v>
      </c>
      <c r="Q27" s="161"/>
      <c r="R27" s="168"/>
      <c r="S27" s="168"/>
      <c r="T27" s="168"/>
      <c r="U27" s="168"/>
      <c r="V27" s="168"/>
    </row>
    <row r="28" spans="2:22" ht="21" customHeight="1" outlineLevel="1" x14ac:dyDescent="0.35">
      <c r="B28" s="308" t="s">
        <v>109</v>
      </c>
      <c r="C28" s="169">
        <v>14</v>
      </c>
      <c r="D28" s="169">
        <v>-113</v>
      </c>
      <c r="E28" s="170" t="str">
        <f t="shared" si="0"/>
        <v>n.a</v>
      </c>
      <c r="F28" s="177"/>
      <c r="G28" s="169">
        <f t="shared" si="1"/>
        <v>127</v>
      </c>
      <c r="H28" s="177"/>
      <c r="I28" s="62"/>
      <c r="J28" s="167" t="s">
        <v>376</v>
      </c>
      <c r="K28" s="308" t="str">
        <f t="shared" si="2"/>
        <v>Juros Ativo/Passivos</v>
      </c>
      <c r="L28" s="169">
        <f t="shared" si="3"/>
        <v>14</v>
      </c>
      <c r="M28" s="169">
        <v>-82</v>
      </c>
      <c r="N28" s="170" t="str">
        <f t="shared" si="4"/>
        <v>n.a</v>
      </c>
      <c r="O28" s="161"/>
      <c r="P28" s="169">
        <f t="shared" si="5"/>
        <v>96</v>
      </c>
      <c r="Q28" s="161"/>
      <c r="R28" s="168"/>
      <c r="S28" s="168"/>
      <c r="T28" s="168"/>
      <c r="U28" s="168"/>
      <c r="V28" s="168"/>
    </row>
    <row r="29" spans="2:22" ht="21" customHeight="1" outlineLevel="1" x14ac:dyDescent="0.35">
      <c r="B29" s="308" t="s">
        <v>110</v>
      </c>
      <c r="C29" s="169">
        <v>-163638</v>
      </c>
      <c r="D29" s="169">
        <v>-175838</v>
      </c>
      <c r="E29" s="170">
        <f t="shared" si="0"/>
        <v>-6.9382044836724721E-2</v>
      </c>
      <c r="F29" s="177"/>
      <c r="G29" s="169">
        <f t="shared" si="1"/>
        <v>12200</v>
      </c>
      <c r="H29" s="177"/>
      <c r="I29" s="62"/>
      <c r="J29" s="167" t="s">
        <v>377</v>
      </c>
      <c r="K29" s="308" t="str">
        <f t="shared" si="2"/>
        <v>Juros/Encargos sobre empréstimos</v>
      </c>
      <c r="L29" s="169">
        <f t="shared" si="3"/>
        <v>-163638</v>
      </c>
      <c r="M29" s="169">
        <v>-200778</v>
      </c>
      <c r="N29" s="170">
        <f t="shared" si="4"/>
        <v>-0.18498042614230648</v>
      </c>
      <c r="O29" s="161"/>
      <c r="P29" s="169">
        <f t="shared" si="5"/>
        <v>37140</v>
      </c>
      <c r="Q29" s="161"/>
      <c r="R29" s="168"/>
      <c r="S29" s="168"/>
      <c r="T29" s="168"/>
      <c r="U29" s="168"/>
      <c r="V29" s="168"/>
    </row>
    <row r="30" spans="2:22" ht="21" customHeight="1" outlineLevel="1" thickBot="1" x14ac:dyDescent="0.4">
      <c r="B30" s="308" t="s">
        <v>111</v>
      </c>
      <c r="C30" s="169">
        <v>-1334</v>
      </c>
      <c r="D30" s="169">
        <v>-2160</v>
      </c>
      <c r="E30" s="170">
        <f t="shared" si="0"/>
        <v>-0.38240740740740742</v>
      </c>
      <c r="F30" s="177"/>
      <c r="G30" s="169">
        <f t="shared" si="1"/>
        <v>826</v>
      </c>
      <c r="H30" s="177"/>
      <c r="I30" s="62"/>
      <c r="J30" s="167" t="s">
        <v>378</v>
      </c>
      <c r="K30" s="308" t="str">
        <f t="shared" si="2"/>
        <v>Outras</v>
      </c>
      <c r="L30" s="169">
        <f t="shared" si="3"/>
        <v>-1334</v>
      </c>
      <c r="M30" s="169">
        <v>-11214</v>
      </c>
      <c r="N30" s="170">
        <f t="shared" si="4"/>
        <v>-0.88104155519885863</v>
      </c>
      <c r="O30" s="161"/>
      <c r="P30" s="169">
        <f t="shared" si="5"/>
        <v>9880</v>
      </c>
      <c r="Q30" s="161"/>
      <c r="R30" s="168"/>
      <c r="S30" s="168"/>
      <c r="T30" s="168"/>
      <c r="U30" s="168"/>
      <c r="V30" s="168"/>
    </row>
    <row r="31" spans="2:22" ht="21" customHeight="1" thickBot="1" x14ac:dyDescent="0.4">
      <c r="B31" s="305" t="s">
        <v>112</v>
      </c>
      <c r="C31" s="164">
        <f>C24+C25</f>
        <v>497074</v>
      </c>
      <c r="D31" s="164">
        <f>D24+D25</f>
        <v>325529</v>
      </c>
      <c r="E31" s="165">
        <f t="shared" si="0"/>
        <v>0.52697301930089169</v>
      </c>
      <c r="F31" s="166"/>
      <c r="G31" s="164">
        <f t="shared" si="1"/>
        <v>171545</v>
      </c>
      <c r="H31" s="166"/>
      <c r="I31" s="62"/>
      <c r="J31" s="167" t="s">
        <v>379</v>
      </c>
      <c r="K31" s="305" t="str">
        <f t="shared" si="2"/>
        <v>(=) Resultado Operacional</v>
      </c>
      <c r="L31" s="164">
        <f t="shared" si="3"/>
        <v>497074</v>
      </c>
      <c r="M31" s="164">
        <v>528193</v>
      </c>
      <c r="N31" s="165">
        <f t="shared" si="4"/>
        <v>-5.8915964429668732E-2</v>
      </c>
      <c r="O31" s="161"/>
      <c r="P31" s="164">
        <f t="shared" si="5"/>
        <v>-31119</v>
      </c>
      <c r="Q31" s="161"/>
      <c r="R31" s="168"/>
      <c r="S31" s="168"/>
      <c r="T31" s="168"/>
      <c r="U31" s="168"/>
      <c r="V31" s="168"/>
    </row>
    <row r="32" spans="2:22" ht="21" customHeight="1" thickBot="1" x14ac:dyDescent="0.4">
      <c r="B32" s="363" t="s">
        <v>113</v>
      </c>
      <c r="C32" s="182">
        <v>79171</v>
      </c>
      <c r="D32" s="182">
        <v>57664</v>
      </c>
      <c r="E32" s="176">
        <f t="shared" si="0"/>
        <v>0.37297100443951159</v>
      </c>
      <c r="F32" s="177"/>
      <c r="G32" s="182">
        <f t="shared" si="1"/>
        <v>21507</v>
      </c>
      <c r="H32" s="177"/>
      <c r="I32" s="62"/>
      <c r="J32" s="167" t="s">
        <v>380</v>
      </c>
      <c r="K32" s="363" t="str">
        <f t="shared" si="2"/>
        <v>(-) Equivalência Patrimonial</v>
      </c>
      <c r="L32" s="182">
        <f t="shared" si="3"/>
        <v>79171</v>
      </c>
      <c r="M32" s="182">
        <v>89572</v>
      </c>
      <c r="N32" s="183">
        <f t="shared" si="4"/>
        <v>-0.11611887643460006</v>
      </c>
      <c r="O32" s="161"/>
      <c r="P32" s="182">
        <f t="shared" si="5"/>
        <v>-10401</v>
      </c>
      <c r="Q32" s="161"/>
      <c r="R32" s="168"/>
      <c r="S32" s="168"/>
      <c r="T32" s="168"/>
      <c r="U32" s="168"/>
      <c r="V32" s="168"/>
    </row>
    <row r="33" spans="2:22" ht="21" customHeight="1" thickBot="1" x14ac:dyDescent="0.4">
      <c r="B33" s="363" t="s">
        <v>114</v>
      </c>
      <c r="C33" s="182">
        <v>-21320</v>
      </c>
      <c r="D33" s="182">
        <v>12635</v>
      </c>
      <c r="E33" s="174" t="str">
        <f t="shared" si="0"/>
        <v>n.a</v>
      </c>
      <c r="F33" s="177"/>
      <c r="G33" s="182">
        <f t="shared" si="1"/>
        <v>-33955</v>
      </c>
      <c r="H33" s="364"/>
      <c r="I33" s="62"/>
      <c r="J33" s="167" t="s">
        <v>381</v>
      </c>
      <c r="K33" s="363" t="str">
        <f t="shared" si="2"/>
        <v>(-) Outras Receitas/Despesas Operacionais</v>
      </c>
      <c r="L33" s="182">
        <f t="shared" si="3"/>
        <v>-21320</v>
      </c>
      <c r="M33" s="182">
        <v>-51836</v>
      </c>
      <c r="N33" s="183">
        <f t="shared" si="4"/>
        <v>-0.58870283200864271</v>
      </c>
      <c r="O33" s="161"/>
      <c r="P33" s="182">
        <f t="shared" si="5"/>
        <v>30516</v>
      </c>
      <c r="Q33" s="161"/>
      <c r="R33" s="168"/>
      <c r="S33" s="168"/>
      <c r="T33" s="168"/>
      <c r="U33" s="168"/>
      <c r="V33" s="168"/>
    </row>
    <row r="34" spans="2:22" ht="21" customHeight="1" thickBot="1" x14ac:dyDescent="0.4">
      <c r="B34" s="305" t="s">
        <v>115</v>
      </c>
      <c r="C34" s="164">
        <f>SUM(C31:C33)</f>
        <v>554925</v>
      </c>
      <c r="D34" s="164">
        <f>SUM(D31:D33)</f>
        <v>395828</v>
      </c>
      <c r="E34" s="165">
        <f t="shared" si="0"/>
        <v>0.40193467869882871</v>
      </c>
      <c r="F34" s="166"/>
      <c r="G34" s="164">
        <f t="shared" si="1"/>
        <v>159097</v>
      </c>
      <c r="H34" s="166"/>
      <c r="I34" s="62"/>
      <c r="J34" s="167" t="s">
        <v>382</v>
      </c>
      <c r="K34" s="305" t="str">
        <f t="shared" si="2"/>
        <v>(=) Resultado Anterior aos Tributos</v>
      </c>
      <c r="L34" s="164">
        <f t="shared" si="3"/>
        <v>554925</v>
      </c>
      <c r="M34" s="164">
        <v>565929</v>
      </c>
      <c r="N34" s="165">
        <f t="shared" si="4"/>
        <v>-1.9444135218375402E-2</v>
      </c>
      <c r="O34" s="161"/>
      <c r="P34" s="164">
        <f t="shared" si="5"/>
        <v>-11004</v>
      </c>
      <c r="Q34" s="161"/>
      <c r="R34" s="168"/>
      <c r="S34" s="168"/>
      <c r="T34" s="168"/>
      <c r="U34" s="168"/>
      <c r="V34" s="168"/>
    </row>
    <row r="35" spans="2:22" ht="21" customHeight="1" x14ac:dyDescent="0.35">
      <c r="B35" s="365" t="s">
        <v>116</v>
      </c>
      <c r="C35" s="184">
        <f>SUM(C36:C37)</f>
        <v>-132843</v>
      </c>
      <c r="D35" s="184">
        <f>SUM(D36:D37)</f>
        <v>-83467</v>
      </c>
      <c r="E35" s="185">
        <f t="shared" si="0"/>
        <v>0.59156313273509298</v>
      </c>
      <c r="F35" s="186"/>
      <c r="G35" s="184">
        <f t="shared" si="1"/>
        <v>-49376</v>
      </c>
      <c r="H35" s="186"/>
      <c r="I35" s="62"/>
      <c r="J35" s="181" t="s">
        <v>383</v>
      </c>
      <c r="K35" s="365" t="str">
        <f t="shared" si="2"/>
        <v>(-) IR e CSLL</v>
      </c>
      <c r="L35" s="184">
        <f t="shared" si="3"/>
        <v>-132843</v>
      </c>
      <c r="M35" s="184">
        <v>351126</v>
      </c>
      <c r="N35" s="185" t="str">
        <f t="shared" si="4"/>
        <v>n.a</v>
      </c>
      <c r="O35" s="161"/>
      <c r="P35" s="184">
        <f t="shared" si="5"/>
        <v>-483969</v>
      </c>
      <c r="Q35" s="161"/>
      <c r="R35" s="168"/>
      <c r="S35" s="168"/>
      <c r="T35" s="168"/>
      <c r="U35" s="168"/>
      <c r="V35" s="168"/>
    </row>
    <row r="36" spans="2:22" ht="15" customHeight="1" outlineLevel="1" x14ac:dyDescent="0.35">
      <c r="B36" s="366" t="s">
        <v>117</v>
      </c>
      <c r="C36" s="169">
        <v>-169742</v>
      </c>
      <c r="D36" s="169">
        <v>-113917</v>
      </c>
      <c r="E36" s="170">
        <f t="shared" si="0"/>
        <v>0.49004977308040054</v>
      </c>
      <c r="F36" s="187"/>
      <c r="G36" s="169">
        <f t="shared" si="1"/>
        <v>-55825</v>
      </c>
      <c r="H36" s="187"/>
      <c r="I36" s="62"/>
      <c r="J36" s="167" t="s">
        <v>384</v>
      </c>
      <c r="K36" s="366" t="str">
        <f t="shared" si="2"/>
        <v>Corrente</v>
      </c>
      <c r="L36" s="169">
        <f t="shared" si="3"/>
        <v>-169742</v>
      </c>
      <c r="M36" s="169">
        <v>349191</v>
      </c>
      <c r="N36" s="170" t="str">
        <f t="shared" si="4"/>
        <v>n.a</v>
      </c>
      <c r="O36" s="161"/>
      <c r="P36" s="169">
        <f t="shared" si="5"/>
        <v>-518933</v>
      </c>
      <c r="Q36" s="161"/>
      <c r="R36" s="168"/>
      <c r="S36" s="168"/>
      <c r="T36" s="168"/>
      <c r="U36" s="168"/>
      <c r="V36" s="168"/>
    </row>
    <row r="37" spans="2:22" ht="18" customHeight="1" outlineLevel="1" x14ac:dyDescent="0.35">
      <c r="B37" s="366" t="s">
        <v>118</v>
      </c>
      <c r="C37" s="169">
        <v>36899</v>
      </c>
      <c r="D37" s="169">
        <v>30450</v>
      </c>
      <c r="E37" s="170">
        <f t="shared" si="0"/>
        <v>0.21178981937602637</v>
      </c>
      <c r="F37" s="187"/>
      <c r="G37" s="169">
        <f t="shared" si="1"/>
        <v>6449</v>
      </c>
      <c r="H37" s="187"/>
      <c r="I37" s="62"/>
      <c r="J37" s="167" t="s">
        <v>385</v>
      </c>
      <c r="K37" s="366" t="str">
        <f t="shared" si="2"/>
        <v>Diferido</v>
      </c>
      <c r="L37" s="169">
        <f t="shared" si="3"/>
        <v>36899</v>
      </c>
      <c r="M37" s="169">
        <v>1935</v>
      </c>
      <c r="N37" s="170">
        <f t="shared" si="4"/>
        <v>18.069250645994831</v>
      </c>
      <c r="O37" s="161"/>
      <c r="P37" s="169">
        <f t="shared" si="5"/>
        <v>34964</v>
      </c>
      <c r="Q37" s="161"/>
      <c r="R37" s="168"/>
      <c r="S37" s="168"/>
      <c r="T37" s="168"/>
      <c r="U37" s="168"/>
      <c r="V37" s="168"/>
    </row>
    <row r="38" spans="2:22" ht="21" customHeight="1" thickBot="1" x14ac:dyDescent="0.4">
      <c r="B38" s="367" t="s">
        <v>119</v>
      </c>
      <c r="C38" s="188">
        <f>C34+C35</f>
        <v>422082</v>
      </c>
      <c r="D38" s="188">
        <f>D34+D35</f>
        <v>312361</v>
      </c>
      <c r="E38" s="189">
        <f t="shared" si="0"/>
        <v>0.35126344197899217</v>
      </c>
      <c r="F38" s="187"/>
      <c r="G38" s="188">
        <f t="shared" si="1"/>
        <v>109721</v>
      </c>
      <c r="H38" s="186"/>
      <c r="I38" s="62"/>
      <c r="J38" s="181" t="s">
        <v>386</v>
      </c>
      <c r="K38" s="367" t="str">
        <f t="shared" si="2"/>
        <v>(=) Lucro/Prejuízo Consolidado</v>
      </c>
      <c r="L38" s="188">
        <f t="shared" si="3"/>
        <v>422082</v>
      </c>
      <c r="M38" s="188">
        <v>917055</v>
      </c>
      <c r="N38" s="189">
        <f t="shared" si="4"/>
        <v>-0.53974189116247118</v>
      </c>
      <c r="O38" s="161"/>
      <c r="P38" s="188">
        <f t="shared" si="5"/>
        <v>-494973</v>
      </c>
      <c r="Q38" s="161"/>
      <c r="R38" s="168"/>
      <c r="S38" s="168"/>
      <c r="T38" s="168"/>
      <c r="U38" s="168"/>
      <c r="V38" s="168"/>
    </row>
    <row r="39" spans="2:22" ht="21" customHeight="1" x14ac:dyDescent="0.35">
      <c r="B39" s="368" t="s">
        <v>120</v>
      </c>
      <c r="C39" s="190">
        <v>-12837</v>
      </c>
      <c r="D39" s="190">
        <v>-6341</v>
      </c>
      <c r="E39" s="191">
        <f t="shared" si="0"/>
        <v>1.0244440939914838</v>
      </c>
      <c r="F39" s="187"/>
      <c r="G39" s="190">
        <f t="shared" si="1"/>
        <v>-6496</v>
      </c>
      <c r="H39" s="187"/>
      <c r="I39" s="62"/>
      <c r="J39" s="167" t="s">
        <v>387</v>
      </c>
      <c r="K39" s="368" t="str">
        <f t="shared" si="2"/>
        <v>(-) Partic. Acionista não Controlador</v>
      </c>
      <c r="L39" s="190">
        <f t="shared" si="3"/>
        <v>-12837</v>
      </c>
      <c r="M39" s="190">
        <v>-16496</v>
      </c>
      <c r="N39" s="191">
        <f t="shared" si="4"/>
        <v>-0.22181134820562565</v>
      </c>
      <c r="O39" s="161"/>
      <c r="P39" s="190">
        <f t="shared" si="5"/>
        <v>3659</v>
      </c>
      <c r="Q39" s="161"/>
      <c r="R39" s="168"/>
      <c r="S39" s="168"/>
      <c r="T39" s="168"/>
      <c r="U39" s="168"/>
      <c r="V39" s="168"/>
    </row>
    <row r="40" spans="2:22" ht="21" customHeight="1" thickBot="1" x14ac:dyDescent="0.4">
      <c r="B40" s="321" t="s">
        <v>121</v>
      </c>
      <c r="C40" s="192">
        <f>C38+C39</f>
        <v>409245</v>
      </c>
      <c r="D40" s="192">
        <f>D38+D39</f>
        <v>306020</v>
      </c>
      <c r="E40" s="193">
        <f t="shared" si="0"/>
        <v>0.33731455460427417</v>
      </c>
      <c r="F40" s="187"/>
      <c r="G40" s="192">
        <f t="shared" si="1"/>
        <v>103225</v>
      </c>
      <c r="H40" s="194"/>
      <c r="I40" s="62"/>
      <c r="J40" s="195" t="s">
        <v>388</v>
      </c>
      <c r="K40" s="321" t="str">
        <f t="shared" si="2"/>
        <v>(=) Lucro/Prejuízo</v>
      </c>
      <c r="L40" s="192">
        <f t="shared" si="3"/>
        <v>409245</v>
      </c>
      <c r="M40" s="192">
        <v>900559</v>
      </c>
      <c r="N40" s="193">
        <f t="shared" si="4"/>
        <v>-0.54556558759614859</v>
      </c>
      <c r="O40" s="161"/>
      <c r="P40" s="192">
        <f t="shared" si="5"/>
        <v>-491314</v>
      </c>
      <c r="Q40" s="161"/>
      <c r="R40" s="168"/>
      <c r="S40" s="168"/>
      <c r="T40" s="168"/>
      <c r="U40" s="168"/>
      <c r="V40" s="168"/>
    </row>
    <row r="41" spans="2:22" s="63" customFormat="1" ht="21.65" customHeight="1" x14ac:dyDescent="0.35">
      <c r="B41" s="196" t="s">
        <v>122</v>
      </c>
      <c r="C41" s="197">
        <f>C35/C34</f>
        <v>-0.23938910663603188</v>
      </c>
      <c r="D41" s="197">
        <f>D35/D34</f>
        <v>-0.21086684115322818</v>
      </c>
      <c r="E41" s="198">
        <f t="shared" ref="E41:E42" si="6">(D41-C41)*100</f>
        <v>2.8522265482803704</v>
      </c>
      <c r="F41" s="199"/>
      <c r="G41" s="197"/>
      <c r="H41" s="200"/>
      <c r="I41" s="201"/>
      <c r="J41" s="200"/>
      <c r="K41" s="196" t="s">
        <v>122</v>
      </c>
      <c r="L41" s="197">
        <f>-L35/L34</f>
        <v>0.23938910663603188</v>
      </c>
      <c r="M41" s="197">
        <f>-M35/M34</f>
        <v>-0.62044178686725715</v>
      </c>
      <c r="N41" s="198">
        <f>(M41-L41)*100</f>
        <v>-85.983089350328896</v>
      </c>
      <c r="O41" s="197"/>
      <c r="P41" s="197"/>
      <c r="Q41" s="198"/>
    </row>
    <row r="42" spans="2:22" s="63" customFormat="1" ht="21.65" customHeight="1" x14ac:dyDescent="0.35">
      <c r="B42" s="196" t="s">
        <v>389</v>
      </c>
      <c r="C42" s="197">
        <f>C35/(C34-C32)</f>
        <v>-0.27922623877045699</v>
      </c>
      <c r="D42" s="197">
        <f>D35/(D34-D32)</f>
        <v>-0.24682402621213376</v>
      </c>
      <c r="E42" s="198">
        <f t="shared" si="6"/>
        <v>3.2402212558323233</v>
      </c>
      <c r="F42" s="199"/>
      <c r="G42" s="197"/>
      <c r="H42" s="200"/>
      <c r="I42" s="201"/>
      <c r="J42" s="200"/>
      <c r="K42" s="200"/>
      <c r="L42" s="200"/>
      <c r="M42" s="200"/>
      <c r="N42" s="200"/>
      <c r="O42" s="161"/>
      <c r="P42" s="161"/>
      <c r="Q42" s="161"/>
    </row>
    <row r="43" spans="2:22" ht="15" customHeight="1" x14ac:dyDescent="0.35">
      <c r="B43" s="369" t="s">
        <v>30</v>
      </c>
      <c r="C43" s="370">
        <v>0</v>
      </c>
      <c r="D43" s="370">
        <v>0</v>
      </c>
      <c r="E43" s="371"/>
      <c r="F43" s="187"/>
      <c r="H43" s="2"/>
      <c r="I43" s="62"/>
      <c r="J43" s="2"/>
      <c r="L43" s="362"/>
      <c r="M43" s="2"/>
      <c r="O43" s="161"/>
      <c r="P43" s="161"/>
      <c r="Q43" s="161"/>
    </row>
    <row r="44" spans="2:22" ht="15" customHeight="1" x14ac:dyDescent="0.35">
      <c r="B44" s="372" t="s">
        <v>390</v>
      </c>
      <c r="C44" s="373">
        <v>0</v>
      </c>
      <c r="D44" s="374">
        <v>0</v>
      </c>
      <c r="E44" s="375"/>
      <c r="H44" s="2"/>
      <c r="I44" s="62"/>
      <c r="J44" s="2"/>
      <c r="L44" s="376"/>
      <c r="M44" s="2"/>
      <c r="O44" s="161"/>
      <c r="P44" s="161"/>
      <c r="Q44" s="161"/>
    </row>
    <row r="45" spans="2:22" ht="15" customHeight="1" thickBot="1" x14ac:dyDescent="0.4">
      <c r="H45" s="2"/>
      <c r="I45" s="62"/>
      <c r="J45" s="2"/>
      <c r="M45" s="2"/>
      <c r="O45" s="161"/>
      <c r="P45" s="161"/>
      <c r="Q45" s="161"/>
    </row>
    <row r="46" spans="2:22" s="382" customFormat="1" ht="15" customHeight="1" x14ac:dyDescent="0.35">
      <c r="B46" s="377" t="s">
        <v>391</v>
      </c>
      <c r="C46" s="378">
        <f>C17/1000</f>
        <v>1108.1389999999999</v>
      </c>
      <c r="D46" s="378">
        <f>D17/1000</f>
        <v>891.61500000000001</v>
      </c>
      <c r="E46" s="379">
        <f t="shared" ref="E46:E53" si="7">IFERROR(C46/D46-1,"N.A.")</f>
        <v>0.24284472558222991</v>
      </c>
      <c r="F46" s="380"/>
      <c r="G46" s="381"/>
      <c r="H46" s="381"/>
      <c r="I46" s="62"/>
      <c r="J46" s="381"/>
      <c r="K46" s="381"/>
      <c r="L46" s="381"/>
      <c r="M46" s="381"/>
      <c r="N46" s="381"/>
      <c r="O46" s="161"/>
      <c r="P46" s="161"/>
      <c r="Q46" s="161"/>
    </row>
    <row r="47" spans="2:22" ht="15" customHeight="1" x14ac:dyDescent="0.35">
      <c r="B47" s="366" t="s">
        <v>392</v>
      </c>
      <c r="C47" s="169">
        <f>C18/1000-C22/1000</f>
        <v>-189.87899999999999</v>
      </c>
      <c r="D47" s="169">
        <f>D18/1000-D22/1000</f>
        <v>-165.274</v>
      </c>
      <c r="E47" s="170">
        <f t="shared" si="7"/>
        <v>0.14887399106937571</v>
      </c>
      <c r="F47" s="380"/>
      <c r="H47" s="2"/>
      <c r="I47" s="62"/>
      <c r="J47" s="2"/>
      <c r="M47" s="2"/>
      <c r="O47" s="161"/>
      <c r="P47" s="161"/>
      <c r="Q47" s="161"/>
    </row>
    <row r="48" spans="2:22" ht="15" customHeight="1" x14ac:dyDescent="0.35">
      <c r="B48" s="366" t="s">
        <v>45</v>
      </c>
      <c r="C48" s="169">
        <f>C22/1000</f>
        <v>-168.79400000000001</v>
      </c>
      <c r="D48" s="169">
        <f>D22/1000</f>
        <v>-167.39</v>
      </c>
      <c r="E48" s="170">
        <f t="shared" si="7"/>
        <v>8.3875978254377426E-3</v>
      </c>
      <c r="F48" s="380"/>
      <c r="H48" s="2"/>
      <c r="I48" s="62"/>
      <c r="J48" s="2"/>
      <c r="M48" s="2"/>
      <c r="O48" s="161"/>
      <c r="P48" s="161"/>
      <c r="Q48" s="161"/>
    </row>
    <row r="49" spans="2:17" ht="15" customHeight="1" x14ac:dyDescent="0.35">
      <c r="B49" s="366" t="s">
        <v>393</v>
      </c>
      <c r="C49" s="169">
        <f>C25/1000</f>
        <v>-252.392</v>
      </c>
      <c r="D49" s="169">
        <f>D25/1000</f>
        <v>-233.422</v>
      </c>
      <c r="E49" s="170">
        <f t="shared" si="7"/>
        <v>8.1269117735260687E-2</v>
      </c>
      <c r="F49" s="380"/>
      <c r="H49" s="2"/>
      <c r="I49" s="62"/>
      <c r="J49" s="2"/>
      <c r="M49" s="2"/>
      <c r="O49" s="161"/>
      <c r="P49" s="161"/>
      <c r="Q49" s="161"/>
    </row>
    <row r="50" spans="2:17" ht="15" customHeight="1" x14ac:dyDescent="0.35">
      <c r="B50" s="366" t="str">
        <f>B32</f>
        <v>(-) Equivalência Patrimonial</v>
      </c>
      <c r="C50" s="169">
        <f>C32/1000</f>
        <v>79.171000000000006</v>
      </c>
      <c r="D50" s="169">
        <f>D32/1000</f>
        <v>57.664000000000001</v>
      </c>
      <c r="E50" s="170">
        <f t="shared" si="7"/>
        <v>0.37297100443951181</v>
      </c>
      <c r="F50" s="380"/>
      <c r="H50" s="2"/>
      <c r="I50" s="62"/>
      <c r="J50" s="2"/>
      <c r="M50" s="2"/>
      <c r="O50" s="161"/>
      <c r="P50" s="161"/>
      <c r="Q50" s="161"/>
    </row>
    <row r="51" spans="2:17" ht="15" customHeight="1" x14ac:dyDescent="0.35">
      <c r="B51" s="366" t="str">
        <f>B33</f>
        <v>(-) Outras Receitas/Despesas Operacionais</v>
      </c>
      <c r="C51" s="169">
        <f>C33/1000</f>
        <v>-21.32</v>
      </c>
      <c r="D51" s="169">
        <f>D33/1000</f>
        <v>12.635</v>
      </c>
      <c r="E51" s="170">
        <f t="shared" si="7"/>
        <v>-2.6873763355757818</v>
      </c>
      <c r="F51" s="380"/>
      <c r="I51" s="62"/>
      <c r="J51" s="383"/>
      <c r="K51" s="376"/>
      <c r="L51" s="376"/>
      <c r="M51" s="187"/>
      <c r="N51" s="376"/>
      <c r="O51" s="161"/>
      <c r="P51" s="161"/>
      <c r="Q51" s="161"/>
    </row>
    <row r="52" spans="2:17" ht="15" customHeight="1" x14ac:dyDescent="0.35">
      <c r="B52" s="366" t="s">
        <v>394</v>
      </c>
      <c r="C52" s="169">
        <f>C35/1000</f>
        <v>-132.84299999999999</v>
      </c>
      <c r="D52" s="169">
        <f>D35/1000</f>
        <v>-83.466999999999999</v>
      </c>
      <c r="E52" s="170">
        <f t="shared" si="7"/>
        <v>0.59156313273509276</v>
      </c>
      <c r="F52" s="380"/>
      <c r="I52" s="62"/>
      <c r="J52" s="383"/>
      <c r="K52" s="376"/>
      <c r="L52" s="376"/>
      <c r="M52" s="187"/>
      <c r="N52" s="376"/>
      <c r="O52" s="161"/>
      <c r="P52" s="161"/>
      <c r="Q52" s="161"/>
    </row>
    <row r="53" spans="2:17" s="382" customFormat="1" ht="15" customHeight="1" thickBot="1" x14ac:dyDescent="0.4">
      <c r="B53" s="321" t="s">
        <v>395</v>
      </c>
      <c r="C53" s="192">
        <f>SUM(C46:C52)</f>
        <v>422.08199999999988</v>
      </c>
      <c r="D53" s="192">
        <f>SUM(D46:D52)</f>
        <v>312.36099999999999</v>
      </c>
      <c r="E53" s="193">
        <f t="shared" si="7"/>
        <v>0.35126344197899195</v>
      </c>
      <c r="F53" s="380"/>
      <c r="G53" s="381"/>
      <c r="H53" s="384"/>
      <c r="I53" s="62"/>
      <c r="J53" s="385"/>
      <c r="K53" s="386"/>
      <c r="L53" s="386"/>
      <c r="M53" s="387"/>
      <c r="N53" s="386"/>
      <c r="O53" s="161"/>
      <c r="P53" s="161"/>
      <c r="Q53" s="161"/>
    </row>
    <row r="54" spans="2:17" ht="15" customHeight="1" x14ac:dyDescent="0.35">
      <c r="C54" s="388"/>
      <c r="D54" s="388"/>
      <c r="E54" s="389"/>
      <c r="F54" s="388"/>
      <c r="I54" s="62"/>
      <c r="J54" s="390"/>
      <c r="K54" s="376"/>
      <c r="L54" s="376"/>
      <c r="M54" s="187"/>
      <c r="N54" s="376"/>
      <c r="O54" s="161"/>
      <c r="P54" s="161"/>
      <c r="Q54" s="161"/>
    </row>
    <row r="55" spans="2:17" ht="15" customHeight="1" x14ac:dyDescent="0.35">
      <c r="B55" s="21"/>
      <c r="C55" s="22"/>
      <c r="D55" s="22"/>
      <c r="E55" s="22"/>
      <c r="F55" s="22"/>
      <c r="G55" s="22"/>
      <c r="H55" s="22"/>
      <c r="I55" s="391"/>
      <c r="J55" s="21"/>
      <c r="K55" s="22"/>
      <c r="L55" s="22"/>
      <c r="M55" s="22"/>
      <c r="N55" s="22"/>
      <c r="O55" s="161"/>
      <c r="P55" s="161"/>
      <c r="Q55" s="161"/>
    </row>
  </sheetData>
  <mergeCells count="3">
    <mergeCell ref="K6:P6"/>
    <mergeCell ref="C9:E9"/>
    <mergeCell ref="L9:N9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13583-C1AF-45FC-BA20-DD0AD43E4FC9}">
  <sheetPr>
    <tabColor rgb="FF00B0F0"/>
  </sheetPr>
  <dimension ref="A1:F86"/>
  <sheetViews>
    <sheetView showGridLines="0" zoomScale="70" zoomScaleNormal="70" workbookViewId="0">
      <pane xSplit="2" ySplit="8" topLeftCell="C9" activePane="bottomRight" state="frozen"/>
      <selection activeCell="D3" sqref="D3:D4"/>
      <selection pane="topRight" activeCell="D3" sqref="D3:D4"/>
      <selection pane="bottomLeft" activeCell="D3" sqref="D3:D4"/>
      <selection pane="bottomRight" activeCell="C9" sqref="C9:D9"/>
    </sheetView>
  </sheetViews>
  <sheetFormatPr defaultColWidth="0" defaultRowHeight="17" customHeight="1" x14ac:dyDescent="0.25"/>
  <cols>
    <col min="1" max="1" width="1.36328125" style="206" customWidth="1"/>
    <col min="2" max="2" width="66.81640625" style="206" customWidth="1"/>
    <col min="3" max="4" width="15.81640625" style="207" customWidth="1"/>
    <col min="5" max="6" width="8.81640625" style="206" customWidth="1"/>
    <col min="7" max="16384" width="8.81640625" style="206" hidden="1"/>
  </cols>
  <sheetData>
    <row r="1" spans="1:4" s="9" customFormat="1" ht="3.5" customHeight="1" thickBot="1" x14ac:dyDescent="0.35">
      <c r="C1" s="203"/>
      <c r="D1" s="203"/>
    </row>
    <row r="2" spans="1:4" s="9" customFormat="1" ht="14" x14ac:dyDescent="0.3">
      <c r="A2" s="140"/>
      <c r="B2" s="141"/>
      <c r="C2" s="142"/>
      <c r="D2" s="142"/>
    </row>
    <row r="3" spans="1:4" s="9" customFormat="1" ht="15.5" x14ac:dyDescent="0.35">
      <c r="A3" s="140"/>
      <c r="B3" s="146"/>
      <c r="C3" s="147" t="s">
        <v>0</v>
      </c>
      <c r="D3" s="12">
        <v>45382</v>
      </c>
    </row>
    <row r="4" spans="1:4" s="9" customFormat="1" ht="15.5" x14ac:dyDescent="0.35">
      <c r="A4" s="140"/>
      <c r="B4" s="146"/>
      <c r="C4" s="147" t="s">
        <v>1</v>
      </c>
      <c r="D4" s="14" t="s">
        <v>360</v>
      </c>
    </row>
    <row r="5" spans="1:4" s="9" customFormat="1" ht="14.5" thickBot="1" x14ac:dyDescent="0.35">
      <c r="A5" s="140"/>
      <c r="B5" s="152"/>
      <c r="C5" s="153"/>
      <c r="D5" s="153"/>
    </row>
    <row r="6" spans="1:4" s="9" customFormat="1" ht="14" x14ac:dyDescent="0.3">
      <c r="C6" s="203"/>
      <c r="D6" s="203"/>
    </row>
    <row r="7" spans="1:4" s="9" customFormat="1" ht="15" customHeight="1" x14ac:dyDescent="0.3">
      <c r="B7" s="204" t="s">
        <v>3</v>
      </c>
      <c r="C7" s="205"/>
      <c r="D7" s="205"/>
    </row>
    <row r="8" spans="1:4" ht="17" customHeight="1" thickBot="1" x14ac:dyDescent="0.3"/>
    <row r="9" spans="1:4" ht="17" customHeight="1" thickBot="1" x14ac:dyDescent="0.3">
      <c r="B9" s="26" t="s">
        <v>123</v>
      </c>
      <c r="C9" s="415" t="s">
        <v>32</v>
      </c>
      <c r="D9" s="416"/>
    </row>
    <row r="10" spans="1:4" ht="17" customHeight="1" thickBot="1" x14ac:dyDescent="0.3">
      <c r="B10" s="70" t="s">
        <v>65</v>
      </c>
      <c r="C10" s="27" t="s">
        <v>360</v>
      </c>
      <c r="D10" s="71" t="s">
        <v>361</v>
      </c>
    </row>
    <row r="11" spans="1:4" ht="17" customHeight="1" thickBot="1" x14ac:dyDescent="0.4">
      <c r="B11" s="89" t="s">
        <v>125</v>
      </c>
      <c r="C11" s="209">
        <f>SUM(C12:C26)</f>
        <v>778924</v>
      </c>
      <c r="D11" s="209">
        <f>SUM(D12:D26)</f>
        <v>669324</v>
      </c>
    </row>
    <row r="12" spans="1:4" ht="17" customHeight="1" x14ac:dyDescent="0.25">
      <c r="B12" s="78" t="s">
        <v>126</v>
      </c>
      <c r="C12" s="210">
        <v>422082</v>
      </c>
      <c r="D12" s="210">
        <v>306020</v>
      </c>
    </row>
    <row r="13" spans="1:4" ht="17" customHeight="1" x14ac:dyDescent="0.25">
      <c r="B13" s="78" t="s">
        <v>127</v>
      </c>
      <c r="C13" s="210">
        <v>11156</v>
      </c>
      <c r="D13" s="210">
        <v>2495</v>
      </c>
    </row>
    <row r="14" spans="1:4" ht="17" customHeight="1" x14ac:dyDescent="0.25">
      <c r="B14" s="78" t="s">
        <v>129</v>
      </c>
      <c r="C14" s="210">
        <v>-3042</v>
      </c>
      <c r="D14" s="210">
        <v>-3692</v>
      </c>
    </row>
    <row r="15" spans="1:4" ht="17" customHeight="1" x14ac:dyDescent="0.25">
      <c r="B15" s="78" t="s">
        <v>130</v>
      </c>
      <c r="C15" s="210">
        <v>199393</v>
      </c>
      <c r="D15" s="210">
        <v>180236</v>
      </c>
    </row>
    <row r="16" spans="1:4" ht="17" customHeight="1" x14ac:dyDescent="0.25">
      <c r="B16" s="78" t="s">
        <v>131</v>
      </c>
      <c r="C16" s="210">
        <v>-36960</v>
      </c>
      <c r="D16" s="210">
        <v>-30450</v>
      </c>
    </row>
    <row r="17" spans="2:4" ht="17" customHeight="1" x14ac:dyDescent="0.25">
      <c r="B17" s="78" t="s">
        <v>132</v>
      </c>
      <c r="C17" s="210">
        <v>9510</v>
      </c>
      <c r="D17" s="210">
        <v>666</v>
      </c>
    </row>
    <row r="18" spans="2:4" ht="17" customHeight="1" x14ac:dyDescent="0.25">
      <c r="B18" s="78" t="s">
        <v>133</v>
      </c>
      <c r="C18" s="210">
        <v>10162</v>
      </c>
      <c r="D18" s="210">
        <v>5645</v>
      </c>
    </row>
    <row r="19" spans="2:4" ht="17" customHeight="1" x14ac:dyDescent="0.25">
      <c r="B19" s="78" t="s">
        <v>134</v>
      </c>
      <c r="C19" s="210">
        <v>9</v>
      </c>
      <c r="D19" s="210">
        <v>10</v>
      </c>
    </row>
    <row r="20" spans="2:4" ht="15.5" x14ac:dyDescent="0.25">
      <c r="B20" s="78" t="s">
        <v>135</v>
      </c>
      <c r="C20" s="210">
        <v>0</v>
      </c>
      <c r="D20" s="210">
        <v>12837</v>
      </c>
    </row>
    <row r="21" spans="2:4" ht="17" customHeight="1" x14ac:dyDescent="0.25">
      <c r="B21" s="78" t="s">
        <v>136</v>
      </c>
      <c r="C21" s="210">
        <v>0</v>
      </c>
      <c r="D21" s="210">
        <v>2368</v>
      </c>
    </row>
    <row r="22" spans="2:4" ht="17" customHeight="1" x14ac:dyDescent="0.25">
      <c r="B22" s="78" t="s">
        <v>137</v>
      </c>
      <c r="C22" s="210">
        <v>-79172</v>
      </c>
      <c r="D22" s="210">
        <v>-57664</v>
      </c>
    </row>
    <row r="23" spans="2:4" ht="17" customHeight="1" x14ac:dyDescent="0.25">
      <c r="B23" s="78" t="s">
        <v>138</v>
      </c>
      <c r="C23" s="210">
        <v>-21403</v>
      </c>
      <c r="D23" s="210">
        <v>-6341</v>
      </c>
    </row>
    <row r="24" spans="2:4" ht="28.5" customHeight="1" x14ac:dyDescent="0.25">
      <c r="B24" s="78" t="s">
        <v>139</v>
      </c>
      <c r="C24" s="210">
        <v>278974</v>
      </c>
      <c r="D24" s="210">
        <v>259925</v>
      </c>
    </row>
    <row r="25" spans="2:4" ht="19.25" customHeight="1" x14ac:dyDescent="0.25">
      <c r="B25" s="78" t="s">
        <v>140</v>
      </c>
      <c r="C25" s="210">
        <v>1052</v>
      </c>
      <c r="D25" s="210">
        <v>3610</v>
      </c>
    </row>
    <row r="26" spans="2:4" ht="17" customHeight="1" thickBot="1" x14ac:dyDescent="0.3">
      <c r="B26" s="78" t="s">
        <v>141</v>
      </c>
      <c r="C26" s="210">
        <v>-12837</v>
      </c>
      <c r="D26" s="210">
        <v>-6341</v>
      </c>
    </row>
    <row r="27" spans="2:4" ht="17" customHeight="1" thickBot="1" x14ac:dyDescent="0.4">
      <c r="B27" s="89" t="s">
        <v>142</v>
      </c>
      <c r="C27" s="209">
        <f>SUM(C28:C35)</f>
        <v>25257</v>
      </c>
      <c r="D27" s="209">
        <f>SUM(D28:D35)</f>
        <v>-74385.301789999998</v>
      </c>
    </row>
    <row r="28" spans="2:4" ht="17" customHeight="1" x14ac:dyDescent="0.25">
      <c r="B28" s="78" t="s">
        <v>144</v>
      </c>
      <c r="C28" s="210">
        <v>47788</v>
      </c>
      <c r="D28" s="210">
        <v>53700</v>
      </c>
    </row>
    <row r="29" spans="2:4" ht="17" customHeight="1" x14ac:dyDescent="0.25">
      <c r="B29" s="78" t="s">
        <v>145</v>
      </c>
      <c r="C29" s="210">
        <v>0</v>
      </c>
      <c r="D29" s="210">
        <v>-608</v>
      </c>
    </row>
    <row r="30" spans="2:4" ht="17" customHeight="1" x14ac:dyDescent="0.25">
      <c r="B30" s="78" t="s">
        <v>146</v>
      </c>
      <c r="C30" s="210">
        <v>-43424</v>
      </c>
      <c r="D30" s="210">
        <v>-43884</v>
      </c>
    </row>
    <row r="31" spans="2:4" ht="17" customHeight="1" x14ac:dyDescent="0.25">
      <c r="B31" s="78" t="s">
        <v>147</v>
      </c>
      <c r="C31" s="210">
        <v>-34395</v>
      </c>
      <c r="D31" s="210">
        <v>-24735</v>
      </c>
    </row>
    <row r="32" spans="2:4" ht="17" customHeight="1" x14ac:dyDescent="0.25">
      <c r="B32" s="78" t="s">
        <v>148</v>
      </c>
      <c r="C32" s="210">
        <v>-49327</v>
      </c>
      <c r="D32" s="210">
        <v>-36301</v>
      </c>
    </row>
    <row r="33" spans="2:4" ht="17" customHeight="1" x14ac:dyDescent="0.25">
      <c r="B33" s="78" t="s">
        <v>149</v>
      </c>
      <c r="C33" s="210">
        <v>-128</v>
      </c>
      <c r="D33" s="210">
        <v>-97.30179000000004</v>
      </c>
    </row>
    <row r="34" spans="2:4" ht="17" customHeight="1" x14ac:dyDescent="0.25">
      <c r="B34" s="78" t="s">
        <v>150</v>
      </c>
      <c r="C34" s="210">
        <v>0</v>
      </c>
      <c r="D34" s="210">
        <v>1808</v>
      </c>
    </row>
    <row r="35" spans="2:4" ht="17" customHeight="1" thickBot="1" x14ac:dyDescent="0.3">
      <c r="B35" s="78" t="s">
        <v>151</v>
      </c>
      <c r="C35" s="210">
        <v>104743</v>
      </c>
      <c r="D35" s="210">
        <v>-24268</v>
      </c>
    </row>
    <row r="36" spans="2:4" ht="17" customHeight="1" thickBot="1" x14ac:dyDescent="0.4">
      <c r="B36" s="89" t="s">
        <v>152</v>
      </c>
      <c r="C36" s="209">
        <f>SUM(C37:C47)</f>
        <v>158427</v>
      </c>
      <c r="D36" s="209">
        <f>SUM(D37:D47)</f>
        <v>-120379.69821</v>
      </c>
    </row>
    <row r="37" spans="2:4" ht="17" customHeight="1" x14ac:dyDescent="0.25">
      <c r="B37" s="78" t="s">
        <v>153</v>
      </c>
      <c r="C37" s="210">
        <v>85049</v>
      </c>
      <c r="D37" s="210">
        <v>-15590</v>
      </c>
    </row>
    <row r="38" spans="2:4" ht="17" customHeight="1" x14ac:dyDescent="0.25">
      <c r="B38" s="78" t="s">
        <v>154</v>
      </c>
      <c r="C38" s="210">
        <v>194128</v>
      </c>
      <c r="D38" s="210">
        <v>-86772</v>
      </c>
    </row>
    <row r="39" spans="2:4" ht="17" customHeight="1" x14ac:dyDescent="0.25">
      <c r="B39" s="78" t="s">
        <v>155</v>
      </c>
      <c r="C39" s="210">
        <v>-13937</v>
      </c>
      <c r="D39" s="210">
        <v>-13370</v>
      </c>
    </row>
    <row r="40" spans="2:4" ht="17" customHeight="1" x14ac:dyDescent="0.25">
      <c r="B40" s="78" t="s">
        <v>156</v>
      </c>
      <c r="C40" s="210">
        <v>-30283</v>
      </c>
      <c r="D40" s="210">
        <v>-25873</v>
      </c>
    </row>
    <row r="41" spans="2:4" ht="17" customHeight="1" x14ac:dyDescent="0.25">
      <c r="B41" s="78" t="s">
        <v>157</v>
      </c>
      <c r="C41" s="210">
        <v>14038</v>
      </c>
      <c r="D41" s="210">
        <v>9996</v>
      </c>
    </row>
    <row r="42" spans="2:4" ht="17" customHeight="1" x14ac:dyDescent="0.25">
      <c r="B42" s="78" t="s">
        <v>158</v>
      </c>
      <c r="C42" s="210">
        <v>-9700</v>
      </c>
      <c r="D42" s="210">
        <v>-1809</v>
      </c>
    </row>
    <row r="43" spans="2:4" ht="17" customHeight="1" x14ac:dyDescent="0.25">
      <c r="B43" s="78" t="s">
        <v>159</v>
      </c>
      <c r="C43" s="210">
        <v>0</v>
      </c>
      <c r="D43" s="210">
        <v>0</v>
      </c>
    </row>
    <row r="44" spans="2:4" ht="17" customHeight="1" x14ac:dyDescent="0.25">
      <c r="B44" s="78" t="s">
        <v>160</v>
      </c>
      <c r="C44" s="210">
        <v>-620</v>
      </c>
      <c r="D44" s="210">
        <v>-620</v>
      </c>
    </row>
    <row r="45" spans="2:4" ht="17" customHeight="1" x14ac:dyDescent="0.25">
      <c r="B45" s="78" t="s">
        <v>161</v>
      </c>
      <c r="C45" s="210">
        <v>-32874</v>
      </c>
      <c r="D45" s="210">
        <v>30521</v>
      </c>
    </row>
    <row r="46" spans="2:4" ht="17" customHeight="1" x14ac:dyDescent="0.25">
      <c r="B46" s="78" t="s">
        <v>162</v>
      </c>
      <c r="C46" s="210">
        <v>-9197</v>
      </c>
      <c r="D46" s="210">
        <v>0</v>
      </c>
    </row>
    <row r="47" spans="2:4" ht="17" customHeight="1" thickBot="1" x14ac:dyDescent="0.3">
      <c r="B47" s="78" t="s">
        <v>40</v>
      </c>
      <c r="C47" s="210">
        <v>-38177</v>
      </c>
      <c r="D47" s="210">
        <v>-16862.698209999999</v>
      </c>
    </row>
    <row r="48" spans="2:4" ht="17" customHeight="1" thickBot="1" x14ac:dyDescent="0.4">
      <c r="B48" s="83" t="s">
        <v>163</v>
      </c>
      <c r="C48" s="211">
        <f>C36+C27+C11</f>
        <v>962608</v>
      </c>
      <c r="D48" s="211">
        <f>D36+D27+D11</f>
        <v>474559</v>
      </c>
    </row>
    <row r="49" spans="2:4" ht="17" customHeight="1" thickBot="1" x14ac:dyDescent="0.4">
      <c r="B49" s="89" t="s">
        <v>164</v>
      </c>
      <c r="C49" s="209">
        <f>SUM(C50:C56)</f>
        <v>-616511</v>
      </c>
      <c r="D49" s="209">
        <f>SUM(D50:D56)</f>
        <v>184586</v>
      </c>
    </row>
    <row r="50" spans="2:4" ht="17" customHeight="1" x14ac:dyDescent="0.25">
      <c r="B50" s="78" t="s">
        <v>193</v>
      </c>
      <c r="C50" s="210">
        <v>-582</v>
      </c>
      <c r="D50" s="210">
        <v>8654</v>
      </c>
    </row>
    <row r="51" spans="2:4" ht="17" customHeight="1" x14ac:dyDescent="0.25">
      <c r="B51" s="78" t="s">
        <v>165</v>
      </c>
      <c r="C51" s="210">
        <v>-1313255</v>
      </c>
      <c r="D51" s="210">
        <v>-141764</v>
      </c>
    </row>
    <row r="52" spans="2:4" ht="17" customHeight="1" x14ac:dyDescent="0.25">
      <c r="B52" s="78" t="s">
        <v>166</v>
      </c>
      <c r="C52" s="210">
        <v>1478011</v>
      </c>
      <c r="D52" s="210">
        <v>651226</v>
      </c>
    </row>
    <row r="53" spans="2:4" ht="17" customHeight="1" x14ac:dyDescent="0.25">
      <c r="B53" s="78" t="s">
        <v>167</v>
      </c>
      <c r="C53" s="210">
        <v>-780685</v>
      </c>
      <c r="D53" s="210">
        <v>-459191</v>
      </c>
    </row>
    <row r="54" spans="2:4" ht="17" customHeight="1" x14ac:dyDescent="0.25">
      <c r="B54" s="78" t="s">
        <v>128</v>
      </c>
      <c r="C54" s="210">
        <v>0</v>
      </c>
      <c r="D54" s="210">
        <v>0</v>
      </c>
    </row>
    <row r="55" spans="2:4" ht="17" customHeight="1" x14ac:dyDescent="0.25">
      <c r="B55" s="78" t="s">
        <v>396</v>
      </c>
      <c r="C55" s="210">
        <v>0</v>
      </c>
      <c r="D55" s="210">
        <v>79861</v>
      </c>
    </row>
    <row r="56" spans="2:4" ht="17" customHeight="1" thickBot="1" x14ac:dyDescent="0.3">
      <c r="B56" s="78" t="s">
        <v>168</v>
      </c>
      <c r="C56" s="210">
        <v>0</v>
      </c>
      <c r="D56" s="210">
        <v>45800</v>
      </c>
    </row>
    <row r="57" spans="2:4" ht="17" customHeight="1" thickBot="1" x14ac:dyDescent="0.4">
      <c r="B57" s="89" t="s">
        <v>169</v>
      </c>
      <c r="C57" s="209">
        <f>SUM(C58:C65)</f>
        <v>674195</v>
      </c>
      <c r="D57" s="209">
        <f>SUM(D58:D65)</f>
        <v>489229</v>
      </c>
    </row>
    <row r="58" spans="2:4" ht="17" customHeight="1" x14ac:dyDescent="0.25">
      <c r="B58" s="78" t="s">
        <v>170</v>
      </c>
      <c r="C58" s="210">
        <v>1319448</v>
      </c>
      <c r="D58" s="210">
        <v>547896</v>
      </c>
    </row>
    <row r="59" spans="2:4" ht="17" customHeight="1" x14ac:dyDescent="0.25">
      <c r="B59" s="78" t="s">
        <v>171</v>
      </c>
      <c r="C59" s="210">
        <v>-437901</v>
      </c>
      <c r="D59" s="210">
        <v>-18905</v>
      </c>
    </row>
    <row r="60" spans="2:4" ht="17" customHeight="1" x14ac:dyDescent="0.25">
      <c r="B60" s="78" t="s">
        <v>172</v>
      </c>
      <c r="C60" s="210">
        <v>-65192</v>
      </c>
      <c r="D60" s="210">
        <v>-32467</v>
      </c>
    </row>
    <row r="61" spans="2:4" ht="17" hidden="1" customHeight="1" x14ac:dyDescent="0.25">
      <c r="B61" s="78" t="s">
        <v>173</v>
      </c>
      <c r="C61" s="210">
        <v>-5632</v>
      </c>
      <c r="D61" s="210">
        <v>-3972</v>
      </c>
    </row>
    <row r="62" spans="2:4" ht="17" customHeight="1" x14ac:dyDescent="0.25">
      <c r="B62" s="357" t="s">
        <v>174</v>
      </c>
      <c r="C62" s="358">
        <v>0</v>
      </c>
      <c r="D62" s="358">
        <v>0</v>
      </c>
    </row>
    <row r="63" spans="2:4" ht="17" hidden="1" customHeight="1" x14ac:dyDescent="0.25">
      <c r="B63" s="78" t="s">
        <v>175</v>
      </c>
      <c r="C63" s="210">
        <v>0</v>
      </c>
      <c r="D63" s="210">
        <v>-3297</v>
      </c>
    </row>
    <row r="64" spans="2:4" ht="17" customHeight="1" x14ac:dyDescent="0.25">
      <c r="B64" s="357" t="s">
        <v>176</v>
      </c>
      <c r="C64" s="358">
        <v>0</v>
      </c>
      <c r="D64" s="358">
        <v>0</v>
      </c>
    </row>
    <row r="65" spans="2:4" ht="16" thickBot="1" x14ac:dyDescent="0.3">
      <c r="B65" s="78" t="s">
        <v>177</v>
      </c>
      <c r="C65" s="210">
        <v>-136528</v>
      </c>
      <c r="D65" s="210">
        <v>-26</v>
      </c>
    </row>
    <row r="66" spans="2:4" ht="17" customHeight="1" thickBot="1" x14ac:dyDescent="0.4">
      <c r="B66" s="213" t="s">
        <v>178</v>
      </c>
      <c r="C66" s="209">
        <f>C48+C49+C57</f>
        <v>1020292</v>
      </c>
      <c r="D66" s="209">
        <f>D48+D49+D57</f>
        <v>1148374</v>
      </c>
    </row>
    <row r="67" spans="2:4" ht="17" customHeight="1" x14ac:dyDescent="0.25">
      <c r="B67" s="78" t="s">
        <v>179</v>
      </c>
      <c r="C67" s="210">
        <v>245819</v>
      </c>
      <c r="D67" s="210">
        <v>336523</v>
      </c>
    </row>
    <row r="68" spans="2:4" ht="17" customHeight="1" thickBot="1" x14ac:dyDescent="0.3">
      <c r="B68" s="78" t="s">
        <v>180</v>
      </c>
      <c r="C68" s="210">
        <v>1266111</v>
      </c>
      <c r="D68" s="210">
        <v>1484897</v>
      </c>
    </row>
    <row r="69" spans="2:4" ht="17" customHeight="1" thickBot="1" x14ac:dyDescent="0.4">
      <c r="B69" s="83" t="s">
        <v>181</v>
      </c>
      <c r="C69" s="211">
        <f>C68-C67</f>
        <v>1020292</v>
      </c>
      <c r="D69" s="211">
        <f>D68-D67</f>
        <v>1148374</v>
      </c>
    </row>
    <row r="70" spans="2:4" ht="17" customHeight="1" x14ac:dyDescent="0.25">
      <c r="C70" s="214"/>
      <c r="D70" s="214"/>
    </row>
    <row r="71" spans="2:4" ht="17" customHeight="1" x14ac:dyDescent="0.25">
      <c r="B71" s="215" t="s">
        <v>30</v>
      </c>
      <c r="C71" s="216">
        <v>0</v>
      </c>
      <c r="D71" s="216">
        <v>0</v>
      </c>
    </row>
    <row r="72" spans="2:4" ht="17" customHeight="1" x14ac:dyDescent="0.25">
      <c r="C72" s="216">
        <f>C66-C69</f>
        <v>0</v>
      </c>
      <c r="D72" s="216">
        <f>D66-D69</f>
        <v>0</v>
      </c>
    </row>
    <row r="73" spans="2:4" ht="17" customHeight="1" x14ac:dyDescent="0.25">
      <c r="C73" s="206"/>
      <c r="D73" s="206"/>
    </row>
    <row r="74" spans="2:4" ht="17" customHeight="1" x14ac:dyDescent="0.25">
      <c r="C74" s="214"/>
      <c r="D74" s="214"/>
    </row>
    <row r="75" spans="2:4" ht="17" customHeight="1" x14ac:dyDescent="0.25">
      <c r="C75" s="214"/>
      <c r="D75" s="214"/>
    </row>
    <row r="81" spans="3:4" ht="17" customHeight="1" x14ac:dyDescent="0.25">
      <c r="C81" s="214"/>
      <c r="D81" s="214"/>
    </row>
    <row r="82" spans="3:4" ht="17" customHeight="1" x14ac:dyDescent="0.25">
      <c r="C82" s="214"/>
      <c r="D82" s="214"/>
    </row>
    <row r="83" spans="3:4" ht="17" customHeight="1" x14ac:dyDescent="0.25">
      <c r="C83" s="214"/>
      <c r="D83" s="214"/>
    </row>
    <row r="84" spans="3:4" ht="17" customHeight="1" x14ac:dyDescent="0.25">
      <c r="C84" s="214"/>
      <c r="D84" s="214"/>
    </row>
    <row r="85" spans="3:4" ht="17" customHeight="1" x14ac:dyDescent="0.25">
      <c r="C85" s="214"/>
      <c r="D85" s="214"/>
    </row>
    <row r="86" spans="3:4" ht="17" customHeight="1" x14ac:dyDescent="0.25">
      <c r="C86" s="214"/>
      <c r="D86" s="214"/>
    </row>
  </sheetData>
  <mergeCells count="1">
    <mergeCell ref="C9:D9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FBC10-1B71-4823-9DE4-1F7156088D25}">
  <sheetPr>
    <tabColor rgb="FF00B0F0"/>
  </sheetPr>
  <dimension ref="A1:O96"/>
  <sheetViews>
    <sheetView showGridLines="0" zoomScale="70" zoomScaleNormal="70" workbookViewId="0">
      <pane xSplit="2" ySplit="12" topLeftCell="C13" activePane="bottomRight" state="frozen"/>
      <selection activeCell="D3" sqref="D3:D4"/>
      <selection pane="topRight" activeCell="D3" sqref="D3:D4"/>
      <selection pane="bottomLeft" activeCell="D3" sqref="D3:D4"/>
      <selection pane="bottomRight" activeCell="C13" sqref="C13"/>
    </sheetView>
  </sheetViews>
  <sheetFormatPr defaultColWidth="0" defaultRowHeight="0" customHeight="1" zeroHeight="1" x14ac:dyDescent="0.25"/>
  <cols>
    <col min="1" max="1" width="1" style="206" customWidth="1"/>
    <col min="2" max="2" width="47.81640625" style="217" customWidth="1"/>
    <col min="3" max="4" width="14.36328125" style="207" customWidth="1"/>
    <col min="5" max="5" width="1.54296875" style="206" customWidth="1"/>
    <col min="6" max="6" width="8.90625" style="206" customWidth="1"/>
    <col min="7" max="16384" width="8.81640625" style="206" hidden="1"/>
  </cols>
  <sheetData>
    <row r="1" spans="1:15" s="9" customFormat="1" ht="3.5" customHeight="1" thickBot="1" x14ac:dyDescent="0.35">
      <c r="C1" s="203"/>
      <c r="D1" s="203"/>
      <c r="E1" s="203"/>
      <c r="F1" s="203"/>
    </row>
    <row r="2" spans="1:15" s="9" customFormat="1" ht="14" x14ac:dyDescent="0.3">
      <c r="A2" s="140"/>
      <c r="B2" s="141"/>
      <c r="C2" s="142"/>
      <c r="D2" s="142"/>
      <c r="E2" s="142"/>
      <c r="F2" s="143"/>
      <c r="G2" s="144"/>
      <c r="H2" s="144"/>
      <c r="I2" s="144"/>
      <c r="J2" s="144"/>
      <c r="K2" s="144"/>
      <c r="L2" s="144"/>
      <c r="M2" s="144"/>
      <c r="N2" s="144"/>
      <c r="O2" s="145"/>
    </row>
    <row r="3" spans="1:15" s="9" customFormat="1" ht="15.5" x14ac:dyDescent="0.35">
      <c r="A3" s="140"/>
      <c r="B3" s="146"/>
      <c r="C3" s="147" t="s">
        <v>0</v>
      </c>
      <c r="D3" s="12">
        <v>45382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9"/>
    </row>
    <row r="4" spans="1:15" s="9" customFormat="1" ht="15.5" x14ac:dyDescent="0.35">
      <c r="A4" s="140"/>
      <c r="B4" s="146"/>
      <c r="C4" s="147" t="s">
        <v>1</v>
      </c>
      <c r="D4" s="14" t="s">
        <v>360</v>
      </c>
      <c r="E4" s="151"/>
      <c r="F4" s="147"/>
      <c r="G4" s="147"/>
      <c r="H4" s="147"/>
      <c r="I4" s="147"/>
      <c r="J4" s="147"/>
      <c r="K4" s="147"/>
      <c r="L4" s="147"/>
      <c r="M4" s="147"/>
      <c r="N4" s="147"/>
      <c r="O4" s="149"/>
    </row>
    <row r="5" spans="1:15" s="9" customFormat="1" ht="14.5" thickBot="1" x14ac:dyDescent="0.35">
      <c r="A5" s="140"/>
      <c r="B5" s="152"/>
      <c r="C5" s="153"/>
      <c r="D5" s="153"/>
      <c r="E5" s="153"/>
      <c r="F5" s="154"/>
      <c r="G5" s="154"/>
      <c r="H5" s="154"/>
      <c r="I5" s="154"/>
      <c r="J5" s="154"/>
      <c r="K5" s="154"/>
      <c r="L5" s="154"/>
      <c r="M5" s="154"/>
      <c r="N5" s="154"/>
      <c r="O5" s="155"/>
    </row>
    <row r="6" spans="1:15" s="9" customFormat="1" ht="14" x14ac:dyDescent="0.3">
      <c r="C6" s="203"/>
      <c r="D6" s="203"/>
      <c r="E6" s="203"/>
      <c r="F6" s="203"/>
    </row>
    <row r="7" spans="1:15" s="9" customFormat="1" ht="15" customHeight="1" x14ac:dyDescent="0.3">
      <c r="B7" s="204" t="s">
        <v>3</v>
      </c>
      <c r="C7" s="205"/>
      <c r="D7" s="205"/>
      <c r="E7" s="205"/>
      <c r="F7" s="204"/>
    </row>
    <row r="8" spans="1:15" ht="15" customHeight="1" x14ac:dyDescent="0.25">
      <c r="C8" s="217"/>
      <c r="D8" s="217"/>
    </row>
    <row r="9" spans="1:15" ht="15" customHeight="1" x14ac:dyDescent="0.25">
      <c r="B9" s="218" t="s">
        <v>182</v>
      </c>
      <c r="C9" s="219"/>
      <c r="D9" s="219"/>
      <c r="E9" s="219"/>
      <c r="F9" s="219"/>
    </row>
    <row r="10" spans="1:15" ht="15" customHeight="1" x14ac:dyDescent="0.25">
      <c r="B10" s="220"/>
      <c r="C10" s="221"/>
      <c r="D10" s="221"/>
    </row>
    <row r="11" spans="1:15" ht="15" customHeight="1" thickBot="1" x14ac:dyDescent="0.3">
      <c r="B11" s="222" t="s">
        <v>183</v>
      </c>
      <c r="C11" s="417" t="s">
        <v>32</v>
      </c>
      <c r="D11" s="418"/>
    </row>
    <row r="12" spans="1:15" ht="15" customHeight="1" thickBot="1" x14ac:dyDescent="0.3">
      <c r="B12" s="223" t="s">
        <v>65</v>
      </c>
      <c r="C12" s="224">
        <v>45382</v>
      </c>
      <c r="D12" s="225">
        <v>45291</v>
      </c>
    </row>
    <row r="13" spans="1:15" ht="15" customHeight="1" thickBot="1" x14ac:dyDescent="0.4">
      <c r="B13" s="226" t="s">
        <v>184</v>
      </c>
      <c r="C13" s="66"/>
      <c r="D13" s="66"/>
    </row>
    <row r="14" spans="1:15" ht="15" customHeight="1" x14ac:dyDescent="0.25">
      <c r="B14" s="78" t="s">
        <v>185</v>
      </c>
      <c r="C14" s="210">
        <v>1266111</v>
      </c>
      <c r="D14" s="210">
        <v>245819</v>
      </c>
    </row>
    <row r="15" spans="1:15" ht="15" customHeight="1" x14ac:dyDescent="0.25">
      <c r="B15" s="78" t="s">
        <v>165</v>
      </c>
      <c r="C15" s="210">
        <v>1479543</v>
      </c>
      <c r="D15" s="210">
        <v>1526208</v>
      </c>
    </row>
    <row r="16" spans="1:15" ht="15" customHeight="1" x14ac:dyDescent="0.25">
      <c r="B16" s="78" t="s">
        <v>186</v>
      </c>
      <c r="C16" s="210">
        <v>394010</v>
      </c>
      <c r="D16" s="210">
        <v>441987</v>
      </c>
    </row>
    <row r="17" spans="2:4" ht="15" customHeight="1" x14ac:dyDescent="0.25">
      <c r="B17" s="78" t="s">
        <v>187</v>
      </c>
      <c r="C17" s="210">
        <v>32594</v>
      </c>
      <c r="D17" s="210">
        <v>30654</v>
      </c>
    </row>
    <row r="18" spans="2:4" ht="15" customHeight="1" x14ac:dyDescent="0.25">
      <c r="B18" s="78" t="s">
        <v>188</v>
      </c>
      <c r="C18" s="210">
        <v>0</v>
      </c>
      <c r="D18" s="210">
        <v>0</v>
      </c>
    </row>
    <row r="19" spans="2:4" ht="15" customHeight="1" x14ac:dyDescent="0.25">
      <c r="B19" s="78" t="s">
        <v>147</v>
      </c>
      <c r="C19" s="210">
        <v>303125</v>
      </c>
      <c r="D19" s="210">
        <v>268730</v>
      </c>
    </row>
    <row r="20" spans="2:4" ht="15" customHeight="1" x14ac:dyDescent="0.25">
      <c r="B20" s="78" t="s">
        <v>189</v>
      </c>
      <c r="C20" s="210">
        <v>121</v>
      </c>
      <c r="D20" s="210">
        <v>0</v>
      </c>
    </row>
    <row r="21" spans="2:4" ht="15" customHeight="1" x14ac:dyDescent="0.25">
      <c r="B21" s="78" t="s">
        <v>190</v>
      </c>
      <c r="C21" s="210">
        <v>108627</v>
      </c>
      <c r="D21" s="210">
        <v>235642</v>
      </c>
    </row>
    <row r="22" spans="2:4" ht="15" customHeight="1" x14ac:dyDescent="0.25">
      <c r="B22" s="78" t="s">
        <v>148</v>
      </c>
      <c r="C22" s="210">
        <v>62059</v>
      </c>
      <c r="D22" s="210">
        <v>12732</v>
      </c>
    </row>
    <row r="23" spans="2:4" ht="15" customHeight="1" x14ac:dyDescent="0.25">
      <c r="B23" s="78" t="s">
        <v>143</v>
      </c>
      <c r="C23" s="210">
        <v>6846</v>
      </c>
      <c r="D23" s="210">
        <v>6657</v>
      </c>
    </row>
    <row r="24" spans="2:4" ht="15" customHeight="1" thickBot="1" x14ac:dyDescent="0.3">
      <c r="B24" s="78" t="s">
        <v>40</v>
      </c>
      <c r="C24" s="210">
        <v>126700</v>
      </c>
      <c r="D24" s="210">
        <v>217968</v>
      </c>
    </row>
    <row r="25" spans="2:4" ht="15" customHeight="1" thickBot="1" x14ac:dyDescent="0.4">
      <c r="B25" s="83"/>
      <c r="C25" s="211">
        <f>SUM(C14:C24)</f>
        <v>3779736</v>
      </c>
      <c r="D25" s="211">
        <f>SUM(D14:D24)</f>
        <v>2986397</v>
      </c>
    </row>
    <row r="26" spans="2:4" ht="15" customHeight="1" thickBot="1" x14ac:dyDescent="0.4">
      <c r="B26" s="226" t="s">
        <v>191</v>
      </c>
      <c r="C26" s="227"/>
      <c r="D26" s="227"/>
    </row>
    <row r="27" spans="2:4" ht="15" customHeight="1" x14ac:dyDescent="0.35">
      <c r="B27" s="228" t="s">
        <v>192</v>
      </c>
      <c r="C27" s="229"/>
      <c r="D27" s="229"/>
    </row>
    <row r="28" spans="2:4" ht="15" customHeight="1" x14ac:dyDescent="0.25">
      <c r="B28" s="78" t="s">
        <v>193</v>
      </c>
      <c r="C28" s="210">
        <v>17971</v>
      </c>
      <c r="D28" s="210">
        <v>17578</v>
      </c>
    </row>
    <row r="29" spans="2:4" ht="15" customHeight="1" x14ac:dyDescent="0.25">
      <c r="B29" s="78" t="s">
        <v>194</v>
      </c>
      <c r="C29" s="210">
        <v>366134</v>
      </c>
      <c r="D29" s="210">
        <v>365945</v>
      </c>
    </row>
    <row r="30" spans="2:4" ht="15" customHeight="1" x14ac:dyDescent="0.25">
      <c r="B30" s="78" t="s">
        <v>195</v>
      </c>
      <c r="C30" s="210">
        <v>2414731</v>
      </c>
      <c r="D30" s="210">
        <v>2371307</v>
      </c>
    </row>
    <row r="31" spans="2:4" ht="15" customHeight="1" x14ac:dyDescent="0.25">
      <c r="B31" s="78" t="s">
        <v>196</v>
      </c>
      <c r="C31" s="210">
        <v>764</v>
      </c>
      <c r="D31" s="210">
        <v>826</v>
      </c>
    </row>
    <row r="32" spans="2:4" ht="15" customHeight="1" x14ac:dyDescent="0.25">
      <c r="B32" s="78" t="s">
        <v>197</v>
      </c>
      <c r="C32" s="210">
        <v>43067</v>
      </c>
      <c r="D32" s="210">
        <v>42677</v>
      </c>
    </row>
    <row r="33" spans="2:4" ht="15" customHeight="1" x14ac:dyDescent="0.25">
      <c r="B33" s="78" t="s">
        <v>198</v>
      </c>
      <c r="C33" s="210">
        <v>0</v>
      </c>
      <c r="D33" s="210">
        <v>0</v>
      </c>
    </row>
    <row r="34" spans="2:4" ht="15" customHeight="1" x14ac:dyDescent="0.25">
      <c r="B34" s="78" t="s">
        <v>199</v>
      </c>
      <c r="C34" s="210">
        <v>72</v>
      </c>
      <c r="D34" s="210">
        <v>2615</v>
      </c>
    </row>
    <row r="35" spans="2:4" ht="15" customHeight="1" thickBot="1" x14ac:dyDescent="0.3">
      <c r="B35" s="78" t="s">
        <v>151</v>
      </c>
      <c r="C35" s="210">
        <v>96548</v>
      </c>
      <c r="D35" s="210">
        <v>109226</v>
      </c>
    </row>
    <row r="36" spans="2:4" ht="15" customHeight="1" thickBot="1" x14ac:dyDescent="0.4">
      <c r="B36" s="83"/>
      <c r="C36" s="211">
        <f>SUM(C28:C35)</f>
        <v>2939287</v>
      </c>
      <c r="D36" s="211">
        <f>SUM(D28:D35)</f>
        <v>2910174</v>
      </c>
    </row>
    <row r="37" spans="2:4" ht="15" customHeight="1" x14ac:dyDescent="0.25">
      <c r="B37" s="78" t="s">
        <v>128</v>
      </c>
      <c r="C37" s="210">
        <v>1675744</v>
      </c>
      <c r="D37" s="210">
        <v>1596572</v>
      </c>
    </row>
    <row r="38" spans="2:4" ht="15" customHeight="1" x14ac:dyDescent="0.25">
      <c r="B38" s="78" t="s">
        <v>167</v>
      </c>
      <c r="C38" s="210">
        <v>12350974</v>
      </c>
      <c r="D38" s="210">
        <v>11770158</v>
      </c>
    </row>
    <row r="39" spans="2:4" ht="15" customHeight="1" thickBot="1" x14ac:dyDescent="0.3">
      <c r="B39" s="78" t="s">
        <v>200</v>
      </c>
      <c r="C39" s="210">
        <v>1630876</v>
      </c>
      <c r="D39" s="210">
        <v>1626979</v>
      </c>
    </row>
    <row r="40" spans="2:4" ht="15" customHeight="1" x14ac:dyDescent="0.35">
      <c r="B40" s="123"/>
      <c r="C40" s="230">
        <f>SUM(C37:C39)</f>
        <v>15657594</v>
      </c>
      <c r="D40" s="230">
        <f>SUM(D37:D39)</f>
        <v>14993709</v>
      </c>
    </row>
    <row r="41" spans="2:4" ht="15" customHeight="1" x14ac:dyDescent="0.35">
      <c r="B41" s="130"/>
      <c r="C41" s="231">
        <f>C40+C36</f>
        <v>18596881</v>
      </c>
      <c r="D41" s="231">
        <f>D40+D36</f>
        <v>17903883</v>
      </c>
    </row>
    <row r="42" spans="2:4" ht="15" customHeight="1" thickBot="1" x14ac:dyDescent="0.4">
      <c r="B42" s="114" t="s">
        <v>201</v>
      </c>
      <c r="C42" s="117">
        <f>C41+C25</f>
        <v>22376617</v>
      </c>
      <c r="D42" s="117">
        <f>D41+D25</f>
        <v>20890280</v>
      </c>
    </row>
    <row r="43" spans="2:4" ht="15" customHeight="1" x14ac:dyDescent="0.25">
      <c r="B43" s="232"/>
      <c r="C43" s="233"/>
      <c r="D43" s="233"/>
    </row>
    <row r="44" spans="2:4" ht="15" customHeight="1" thickBot="1" x14ac:dyDescent="0.3">
      <c r="B44" s="222" t="s">
        <v>202</v>
      </c>
      <c r="C44" s="417" t="s">
        <v>32</v>
      </c>
      <c r="D44" s="419"/>
    </row>
    <row r="45" spans="2:4" ht="15" customHeight="1" thickBot="1" x14ac:dyDescent="0.3">
      <c r="B45" s="70" t="s">
        <v>65</v>
      </c>
      <c r="C45" s="208">
        <f>C12</f>
        <v>45382</v>
      </c>
      <c r="D45" s="234">
        <f>D12</f>
        <v>45291</v>
      </c>
    </row>
    <row r="46" spans="2:4" ht="15" customHeight="1" thickBot="1" x14ac:dyDescent="0.4">
      <c r="B46" s="226" t="s">
        <v>184</v>
      </c>
      <c r="C46" s="227"/>
      <c r="D46" s="227"/>
    </row>
    <row r="47" spans="2:4" ht="15" customHeight="1" x14ac:dyDescent="0.25">
      <c r="B47" s="78" t="s">
        <v>203</v>
      </c>
      <c r="C47" s="210">
        <v>75449</v>
      </c>
      <c r="D47" s="210">
        <v>75811</v>
      </c>
    </row>
    <row r="48" spans="2:4" ht="15" customHeight="1" x14ac:dyDescent="0.25">
      <c r="B48" s="78" t="s">
        <v>204</v>
      </c>
      <c r="C48" s="210">
        <v>238598</v>
      </c>
      <c r="D48" s="210">
        <v>570815</v>
      </c>
    </row>
    <row r="49" spans="2:4" ht="15" customHeight="1" x14ac:dyDescent="0.25">
      <c r="B49" s="78" t="s">
        <v>205</v>
      </c>
      <c r="C49" s="210">
        <v>8929</v>
      </c>
      <c r="D49" s="210">
        <v>6268</v>
      </c>
    </row>
    <row r="50" spans="2:4" ht="15" customHeight="1" x14ac:dyDescent="0.25">
      <c r="B50" s="78" t="s">
        <v>175</v>
      </c>
      <c r="C50" s="210">
        <v>24423</v>
      </c>
      <c r="D50" s="210">
        <v>25926</v>
      </c>
    </row>
    <row r="51" spans="2:4" ht="15" customHeight="1" x14ac:dyDescent="0.25">
      <c r="B51" s="78" t="s">
        <v>153</v>
      </c>
      <c r="C51" s="210">
        <v>265952</v>
      </c>
      <c r="D51" s="210">
        <v>180007</v>
      </c>
    </row>
    <row r="52" spans="2:4" ht="15" customHeight="1" x14ac:dyDescent="0.25">
      <c r="B52" s="78" t="s">
        <v>154</v>
      </c>
      <c r="C52" s="210">
        <v>279002</v>
      </c>
      <c r="D52" s="210">
        <v>115157</v>
      </c>
    </row>
    <row r="53" spans="2:4" ht="15" customHeight="1" x14ac:dyDescent="0.25">
      <c r="B53" s="78" t="s">
        <v>131</v>
      </c>
      <c r="C53" s="210">
        <v>0</v>
      </c>
      <c r="D53" s="210">
        <v>0</v>
      </c>
    </row>
    <row r="54" spans="2:4" ht="15" customHeight="1" x14ac:dyDescent="0.25">
      <c r="B54" s="78" t="s">
        <v>157</v>
      </c>
      <c r="C54" s="210">
        <v>66598</v>
      </c>
      <c r="D54" s="210">
        <v>53071</v>
      </c>
    </row>
    <row r="55" spans="2:4" ht="15" customHeight="1" x14ac:dyDescent="0.25">
      <c r="B55" s="78" t="s">
        <v>206</v>
      </c>
      <c r="C55" s="210">
        <v>1111322</v>
      </c>
      <c r="D55" s="210">
        <v>1374021</v>
      </c>
    </row>
    <row r="56" spans="2:4" ht="15" customHeight="1" x14ac:dyDescent="0.25">
      <c r="B56" s="78" t="s">
        <v>155</v>
      </c>
      <c r="C56" s="210">
        <v>50003</v>
      </c>
      <c r="D56" s="210">
        <v>63940</v>
      </c>
    </row>
    <row r="57" spans="2:4" ht="15" customHeight="1" x14ac:dyDescent="0.25">
      <c r="B57" s="78" t="s">
        <v>207</v>
      </c>
      <c r="C57" s="210">
        <v>731</v>
      </c>
      <c r="D57" s="210">
        <v>731</v>
      </c>
    </row>
    <row r="58" spans="2:4" ht="15" customHeight="1" thickBot="1" x14ac:dyDescent="0.3">
      <c r="B58" s="78" t="s">
        <v>40</v>
      </c>
      <c r="C58" s="210">
        <v>84479</v>
      </c>
      <c r="D58" s="210">
        <v>107190</v>
      </c>
    </row>
    <row r="59" spans="2:4" ht="15" customHeight="1" thickBot="1" x14ac:dyDescent="0.4">
      <c r="B59" s="83"/>
      <c r="C59" s="211">
        <f>SUM(C47:C58)</f>
        <v>2205486</v>
      </c>
      <c r="D59" s="211">
        <f>SUM(D47:D58)</f>
        <v>2572937</v>
      </c>
    </row>
    <row r="60" spans="2:4" ht="15" customHeight="1" thickBot="1" x14ac:dyDescent="0.4">
      <c r="B60" s="226" t="s">
        <v>191</v>
      </c>
      <c r="C60" s="227"/>
      <c r="D60" s="227"/>
    </row>
    <row r="61" spans="2:4" ht="15" customHeight="1" x14ac:dyDescent="0.35">
      <c r="B61" s="228" t="s">
        <v>208</v>
      </c>
      <c r="C61" s="229"/>
      <c r="D61" s="229"/>
    </row>
    <row r="62" spans="2:4" ht="15" customHeight="1" x14ac:dyDescent="0.25">
      <c r="B62" s="78" t="s">
        <v>209</v>
      </c>
      <c r="C62" s="210">
        <v>620773</v>
      </c>
      <c r="D62" s="210">
        <v>633914</v>
      </c>
    </row>
    <row r="63" spans="2:4" ht="15" customHeight="1" x14ac:dyDescent="0.25">
      <c r="B63" s="78" t="s">
        <v>210</v>
      </c>
      <c r="C63" s="210">
        <v>9399773</v>
      </c>
      <c r="D63" s="210">
        <v>7959755</v>
      </c>
    </row>
    <row r="64" spans="2:4" ht="15" customHeight="1" x14ac:dyDescent="0.25">
      <c r="B64" s="78" t="s">
        <v>211</v>
      </c>
      <c r="C64" s="75">
        <v>28423</v>
      </c>
      <c r="D64" s="210">
        <v>22102</v>
      </c>
    </row>
    <row r="65" spans="2:4" ht="15" customHeight="1" x14ac:dyDescent="0.25">
      <c r="B65" s="78" t="s">
        <v>199</v>
      </c>
      <c r="C65" s="210">
        <v>10182</v>
      </c>
      <c r="D65" s="210">
        <v>880</v>
      </c>
    </row>
    <row r="66" spans="2:4" ht="15" customHeight="1" x14ac:dyDescent="0.25">
      <c r="B66" s="78" t="s">
        <v>212</v>
      </c>
      <c r="C66" s="210">
        <v>1746</v>
      </c>
      <c r="D66" s="210">
        <v>1746</v>
      </c>
    </row>
    <row r="67" spans="2:4" ht="15" customHeight="1" x14ac:dyDescent="0.25">
      <c r="B67" s="78" t="s">
        <v>213</v>
      </c>
      <c r="C67" s="210">
        <v>403018</v>
      </c>
      <c r="D67" s="210">
        <v>401059</v>
      </c>
    </row>
    <row r="68" spans="2:4" ht="15" customHeight="1" x14ac:dyDescent="0.25">
      <c r="B68" s="78" t="s">
        <v>214</v>
      </c>
      <c r="C68" s="210">
        <v>29673</v>
      </c>
      <c r="D68" s="210">
        <v>32715</v>
      </c>
    </row>
    <row r="69" spans="2:4" ht="15" customHeight="1" x14ac:dyDescent="0.25">
      <c r="B69" s="78" t="s">
        <v>215</v>
      </c>
      <c r="C69" s="210">
        <v>846713</v>
      </c>
      <c r="D69" s="210">
        <v>887770</v>
      </c>
    </row>
    <row r="70" spans="2:4" ht="15" customHeight="1" x14ac:dyDescent="0.25">
      <c r="B70" s="78" t="s">
        <v>216</v>
      </c>
      <c r="C70" s="210">
        <v>38158</v>
      </c>
      <c r="D70" s="210">
        <v>38163</v>
      </c>
    </row>
    <row r="71" spans="2:4" ht="15" customHeight="1" x14ac:dyDescent="0.25">
      <c r="B71" s="78" t="s">
        <v>217</v>
      </c>
      <c r="C71" s="210">
        <v>127811</v>
      </c>
      <c r="D71" s="210">
        <v>124951</v>
      </c>
    </row>
    <row r="72" spans="2:4" ht="15" customHeight="1" x14ac:dyDescent="0.25">
      <c r="B72" s="78" t="s">
        <v>218</v>
      </c>
      <c r="C72" s="210">
        <v>0</v>
      </c>
      <c r="D72" s="210">
        <v>0</v>
      </c>
    </row>
    <row r="73" spans="2:4" ht="15" customHeight="1" x14ac:dyDescent="0.25">
      <c r="B73" s="78" t="s">
        <v>219</v>
      </c>
      <c r="C73" s="210">
        <v>642164</v>
      </c>
      <c r="D73" s="210">
        <v>675038</v>
      </c>
    </row>
    <row r="74" spans="2:4" ht="15" customHeight="1" thickBot="1" x14ac:dyDescent="0.3">
      <c r="B74" s="78" t="s">
        <v>151</v>
      </c>
      <c r="C74" s="210">
        <v>445</v>
      </c>
      <c r="D74" s="210">
        <v>15909</v>
      </c>
    </row>
    <row r="75" spans="2:4" ht="15" customHeight="1" thickBot="1" x14ac:dyDescent="0.4">
      <c r="B75" s="83"/>
      <c r="C75" s="211">
        <f>SUM(C62:C74)</f>
        <v>12148879</v>
      </c>
      <c r="D75" s="211">
        <f>SUM(D62:D74)</f>
        <v>10794002</v>
      </c>
    </row>
    <row r="76" spans="2:4" ht="15" customHeight="1" thickBot="1" x14ac:dyDescent="0.4">
      <c r="B76" s="226" t="s">
        <v>220</v>
      </c>
      <c r="C76" s="227"/>
      <c r="D76" s="227"/>
    </row>
    <row r="77" spans="2:4" ht="15" customHeight="1" x14ac:dyDescent="0.25">
      <c r="B77" s="78" t="s">
        <v>221</v>
      </c>
      <c r="C77" s="210">
        <v>3590020</v>
      </c>
      <c r="D77" s="210">
        <v>3590020</v>
      </c>
    </row>
    <row r="78" spans="2:4" ht="15" customHeight="1" x14ac:dyDescent="0.25">
      <c r="B78" s="78" t="s">
        <v>222</v>
      </c>
      <c r="C78" s="210">
        <v>666</v>
      </c>
      <c r="D78" s="210">
        <v>666</v>
      </c>
    </row>
    <row r="79" spans="2:4" ht="15" customHeight="1" x14ac:dyDescent="0.25">
      <c r="B79" s="78" t="s">
        <v>223</v>
      </c>
      <c r="C79" s="210">
        <v>2570782</v>
      </c>
      <c r="D79" s="210">
        <v>2115918</v>
      </c>
    </row>
    <row r="80" spans="2:4" ht="15" customHeight="1" x14ac:dyDescent="0.25">
      <c r="B80" s="78" t="s">
        <v>224</v>
      </c>
      <c r="C80" s="210">
        <v>1567117</v>
      </c>
      <c r="D80" s="210">
        <v>1612738</v>
      </c>
    </row>
    <row r="81" spans="2:4" ht="15" customHeight="1" thickBot="1" x14ac:dyDescent="0.3">
      <c r="B81" s="78" t="s">
        <v>225</v>
      </c>
      <c r="C81" s="210">
        <v>-214593</v>
      </c>
      <c r="D81" s="210">
        <v>-207573</v>
      </c>
    </row>
    <row r="82" spans="2:4" ht="15" customHeight="1" thickBot="1" x14ac:dyDescent="0.4">
      <c r="B82" s="83"/>
      <c r="C82" s="211">
        <f>SUM(C77:C81)</f>
        <v>7513992</v>
      </c>
      <c r="D82" s="211">
        <f>SUM(D77:D81)</f>
        <v>7111769</v>
      </c>
    </row>
    <row r="83" spans="2:4" ht="31.5" customHeight="1" thickBot="1" x14ac:dyDescent="0.3">
      <c r="B83" s="78" t="s">
        <v>226</v>
      </c>
      <c r="C83" s="210">
        <v>508260</v>
      </c>
      <c r="D83" s="210">
        <v>411572</v>
      </c>
    </row>
    <row r="84" spans="2:4" ht="15" customHeight="1" x14ac:dyDescent="0.35">
      <c r="B84" s="123"/>
      <c r="C84" s="230">
        <f>C82+C83</f>
        <v>8022252</v>
      </c>
      <c r="D84" s="230">
        <f>D82+D83</f>
        <v>7523341</v>
      </c>
    </row>
    <row r="85" spans="2:4" ht="15" customHeight="1" thickBot="1" x14ac:dyDescent="0.4">
      <c r="B85" s="114" t="s">
        <v>227</v>
      </c>
      <c r="C85" s="117">
        <f>C84+C75+C59</f>
        <v>22376617</v>
      </c>
      <c r="D85" s="117">
        <f>D84+D75+D59</f>
        <v>20890280</v>
      </c>
    </row>
    <row r="86" spans="2:4" ht="15" customHeight="1" x14ac:dyDescent="0.25">
      <c r="C86" s="236"/>
    </row>
    <row r="87" spans="2:4" ht="15" customHeight="1" x14ac:dyDescent="0.25">
      <c r="B87" s="237" t="s">
        <v>228</v>
      </c>
      <c r="C87" s="238">
        <v>0</v>
      </c>
      <c r="D87" s="238">
        <v>0</v>
      </c>
    </row>
    <row r="88" spans="2:4" ht="15" customHeight="1" x14ac:dyDescent="0.25">
      <c r="B88" s="237" t="s">
        <v>229</v>
      </c>
      <c r="C88" s="238">
        <v>0</v>
      </c>
      <c r="D88" s="238">
        <v>0</v>
      </c>
    </row>
    <row r="89" spans="2:4" ht="15" customHeight="1" x14ac:dyDescent="0.25">
      <c r="B89" s="237" t="s">
        <v>30</v>
      </c>
      <c r="C89" s="238">
        <f>C85-C42</f>
        <v>0</v>
      </c>
      <c r="D89" s="238">
        <f>D85-D42</f>
        <v>0</v>
      </c>
    </row>
    <row r="90" spans="2:4" ht="15" customHeight="1" x14ac:dyDescent="0.25"/>
    <row r="91" spans="2:4" ht="15" customHeight="1" x14ac:dyDescent="0.25">
      <c r="B91" s="206"/>
      <c r="C91" s="236"/>
      <c r="D91" s="236"/>
    </row>
    <row r="92" spans="2:4" ht="15" customHeight="1" x14ac:dyDescent="0.25"/>
    <row r="93" spans="2:4" ht="15" customHeight="1" x14ac:dyDescent="0.25"/>
    <row r="94" spans="2:4" ht="15" customHeight="1" x14ac:dyDescent="0.25"/>
    <row r="95" spans="2:4" ht="15" customHeight="1" x14ac:dyDescent="0.25"/>
    <row r="96" spans="2:4" ht="15" customHeight="1" x14ac:dyDescent="0.25"/>
  </sheetData>
  <mergeCells count="2">
    <mergeCell ref="C11:D11"/>
    <mergeCell ref="C44:D44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D8E96-4442-4091-8A15-C3B77C6DC313}">
  <sheetPr>
    <tabColor theme="5" tint="0.79998168889431442"/>
    <pageSetUpPr fitToPage="1"/>
  </sheetPr>
  <dimension ref="A1:CG92"/>
  <sheetViews>
    <sheetView showGridLines="0" zoomScale="70" zoomScaleNormal="70" zoomScaleSheetLayoutView="100" workbookViewId="0"/>
  </sheetViews>
  <sheetFormatPr defaultColWidth="0" defaultRowHeight="0" customHeight="1" zeroHeight="1" x14ac:dyDescent="0.35"/>
  <cols>
    <col min="1" max="1" width="1" style="243" customWidth="1"/>
    <col min="2" max="2" width="31.6328125" style="243" customWidth="1"/>
    <col min="3" max="3" width="22.81640625" style="278" customWidth="1"/>
    <col min="4" max="4" width="16.1796875" style="278" customWidth="1"/>
    <col min="5" max="6" width="15.81640625" style="243" customWidth="1"/>
    <col min="7" max="7" width="2.81640625" style="243" customWidth="1"/>
    <col min="8" max="8" width="9.81640625" style="252" customWidth="1"/>
    <col min="9" max="9" width="5.81640625" style="243" hidden="1" customWidth="1"/>
    <col min="10" max="10" width="17" style="243" hidden="1" customWidth="1"/>
    <col min="11" max="11" width="16.1796875" style="243" hidden="1" customWidth="1"/>
    <col min="12" max="12" width="12.1796875" style="243" hidden="1" customWidth="1"/>
    <col min="13" max="85" width="0" style="243" hidden="1" customWidth="1"/>
    <col min="86" max="16384" width="9.1796875" style="243" hidden="1"/>
  </cols>
  <sheetData>
    <row r="1" spans="1:75" s="9" customFormat="1" ht="3.5" customHeight="1" thickBot="1" x14ac:dyDescent="0.35">
      <c r="C1" s="203"/>
      <c r="D1" s="203"/>
      <c r="E1" s="203"/>
      <c r="F1" s="203"/>
      <c r="G1" s="203"/>
      <c r="H1" s="203"/>
    </row>
    <row r="2" spans="1:75" s="9" customFormat="1" ht="14" x14ac:dyDescent="0.3">
      <c r="A2" s="140"/>
      <c r="B2" s="141"/>
      <c r="C2" s="142"/>
      <c r="D2" s="142"/>
      <c r="E2" s="142"/>
      <c r="F2" s="143"/>
      <c r="G2" s="144"/>
      <c r="H2" s="144"/>
      <c r="I2" s="144"/>
      <c r="J2" s="144"/>
      <c r="K2" s="144"/>
      <c r="L2" s="144"/>
      <c r="M2" s="144"/>
      <c r="N2" s="145"/>
    </row>
    <row r="3" spans="1:75" s="9" customFormat="1" ht="15.5" x14ac:dyDescent="0.35">
      <c r="A3" s="140"/>
      <c r="B3" s="146"/>
      <c r="C3" s="147" t="s">
        <v>0</v>
      </c>
      <c r="D3" s="12">
        <v>45382</v>
      </c>
      <c r="E3" s="147"/>
      <c r="F3" s="147"/>
      <c r="G3" s="147"/>
      <c r="H3" s="147"/>
      <c r="I3" s="147"/>
      <c r="J3" s="147"/>
      <c r="K3" s="147"/>
      <c r="L3" s="147"/>
      <c r="M3" s="147"/>
      <c r="N3" s="149"/>
    </row>
    <row r="4" spans="1:75" s="9" customFormat="1" ht="15.5" x14ac:dyDescent="0.35">
      <c r="A4" s="140"/>
      <c r="B4" s="146"/>
      <c r="C4" s="147" t="s">
        <v>1</v>
      </c>
      <c r="D4" s="14" t="s">
        <v>360</v>
      </c>
      <c r="E4" s="151"/>
      <c r="F4" s="147"/>
      <c r="G4" s="147"/>
      <c r="H4" s="147"/>
      <c r="I4" s="147"/>
      <c r="J4" s="147"/>
      <c r="K4" s="147"/>
      <c r="L4" s="147"/>
      <c r="M4" s="147"/>
      <c r="N4" s="149"/>
    </row>
    <row r="5" spans="1:75" s="9" customFormat="1" ht="14.5" thickBot="1" x14ac:dyDescent="0.35">
      <c r="A5" s="140"/>
      <c r="B5" s="152"/>
      <c r="C5" s="153"/>
      <c r="D5" s="153"/>
      <c r="E5" s="153"/>
      <c r="F5" s="154"/>
      <c r="G5" s="154"/>
      <c r="H5" s="154"/>
      <c r="I5" s="154"/>
      <c r="J5" s="154"/>
      <c r="K5" s="154"/>
      <c r="L5" s="154"/>
      <c r="M5" s="154"/>
      <c r="N5" s="155"/>
    </row>
    <row r="6" spans="1:75" s="9" customFormat="1" ht="14" x14ac:dyDescent="0.3">
      <c r="C6" s="203"/>
      <c r="D6" s="203"/>
      <c r="E6" s="203"/>
      <c r="F6" s="203"/>
      <c r="G6" s="203"/>
      <c r="H6" s="203"/>
    </row>
    <row r="7" spans="1:75" s="9" customFormat="1" ht="15" customHeight="1" x14ac:dyDescent="0.3">
      <c r="B7" s="204" t="s">
        <v>3</v>
      </c>
      <c r="C7" s="205"/>
      <c r="D7" s="205"/>
      <c r="E7" s="204"/>
      <c r="F7" s="205"/>
      <c r="G7" s="205"/>
      <c r="H7" s="205"/>
    </row>
    <row r="8" spans="1:75" s="239" customFormat="1" ht="14.5" thickBot="1" x14ac:dyDescent="0.4">
      <c r="B8" s="240"/>
      <c r="C8" s="241"/>
      <c r="D8" s="241"/>
      <c r="H8" s="242"/>
    </row>
    <row r="9" spans="1:75" s="239" customFormat="1" ht="20" customHeight="1" thickBot="1" x14ac:dyDescent="0.4">
      <c r="A9" s="243"/>
      <c r="B9" s="244" t="s">
        <v>230</v>
      </c>
      <c r="C9" s="245" t="s">
        <v>231</v>
      </c>
      <c r="D9" s="245" t="s">
        <v>232</v>
      </c>
      <c r="E9" s="246">
        <v>45382</v>
      </c>
      <c r="F9" s="246">
        <v>45291</v>
      </c>
      <c r="G9" s="247"/>
      <c r="H9" s="248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</row>
    <row r="10" spans="1:75" s="239" customFormat="1" ht="20" customHeight="1" x14ac:dyDescent="0.35">
      <c r="A10" s="243"/>
      <c r="B10" s="250" t="s">
        <v>233</v>
      </c>
      <c r="C10" s="251"/>
      <c r="D10" s="251"/>
      <c r="E10" s="251"/>
      <c r="F10" s="251"/>
      <c r="I10" s="249"/>
      <c r="J10" s="249"/>
      <c r="K10" s="249"/>
      <c r="L10" s="249"/>
      <c r="M10" s="249"/>
      <c r="N10" s="249"/>
      <c r="O10" s="249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</row>
    <row r="11" spans="1:75" s="239" customFormat="1" ht="20" customHeight="1" x14ac:dyDescent="0.35">
      <c r="A11" s="243"/>
      <c r="B11" s="86"/>
      <c r="C11" s="253" t="s">
        <v>397</v>
      </c>
      <c r="D11" s="254">
        <v>47192</v>
      </c>
      <c r="E11" s="255">
        <v>98.243362609999934</v>
      </c>
      <c r="F11" s="255">
        <v>102.92108901999994</v>
      </c>
      <c r="G11" s="256"/>
      <c r="H11" s="257"/>
      <c r="I11" s="249"/>
      <c r="J11" s="249"/>
      <c r="K11" s="249"/>
      <c r="L11" s="249"/>
      <c r="M11" s="249"/>
      <c r="N11" s="249"/>
      <c r="O11" s="249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</row>
    <row r="12" spans="1:75" s="239" customFormat="1" ht="20" customHeight="1" x14ac:dyDescent="0.35">
      <c r="A12" s="243"/>
      <c r="B12" s="78"/>
      <c r="C12" s="210" t="s">
        <v>398</v>
      </c>
      <c r="D12" s="258">
        <v>45306</v>
      </c>
      <c r="E12" s="75">
        <v>0</v>
      </c>
      <c r="F12" s="75">
        <v>0.85200249999998612</v>
      </c>
      <c r="G12" s="256"/>
      <c r="H12" s="257"/>
      <c r="I12" s="249"/>
      <c r="J12" s="249"/>
      <c r="K12" s="249"/>
      <c r="L12" s="249"/>
      <c r="M12" s="249"/>
      <c r="N12" s="249"/>
      <c r="O12" s="249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</row>
    <row r="13" spans="1:75" s="239" customFormat="1" ht="20" customHeight="1" x14ac:dyDescent="0.35">
      <c r="A13" s="243"/>
      <c r="B13" s="78"/>
      <c r="C13" s="210" t="s">
        <v>276</v>
      </c>
      <c r="D13" s="258">
        <v>47192</v>
      </c>
      <c r="E13" s="75">
        <v>3.3713347837838525E-2</v>
      </c>
      <c r="F13" s="75">
        <v>3.3713347837838525E-2</v>
      </c>
      <c r="G13" s="256"/>
      <c r="H13" s="257"/>
      <c r="I13" s="249"/>
      <c r="J13" s="249"/>
      <c r="K13" s="249"/>
      <c r="L13" s="249"/>
      <c r="M13" s="249"/>
      <c r="N13" s="249"/>
      <c r="O13" s="249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</row>
    <row r="14" spans="1:75" s="239" customFormat="1" ht="20" customHeight="1" x14ac:dyDescent="0.35">
      <c r="A14" s="243"/>
      <c r="B14" s="78"/>
      <c r="C14" s="210" t="s">
        <v>399</v>
      </c>
      <c r="D14" s="258">
        <v>48288</v>
      </c>
      <c r="E14" s="75">
        <v>158.98707169999986</v>
      </c>
      <c r="F14" s="75">
        <v>163.63439776999991</v>
      </c>
      <c r="G14" s="256"/>
      <c r="H14" s="257"/>
      <c r="I14" s="249"/>
      <c r="J14" s="249"/>
      <c r="K14" s="249"/>
      <c r="L14" s="249"/>
      <c r="M14" s="249"/>
      <c r="N14" s="249"/>
      <c r="O14" s="249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</row>
    <row r="15" spans="1:75" s="239" customFormat="1" ht="20" customHeight="1" x14ac:dyDescent="0.35">
      <c r="A15" s="243"/>
      <c r="B15" s="78"/>
      <c r="C15" s="210" t="s">
        <v>276</v>
      </c>
      <c r="D15" s="258">
        <v>48288</v>
      </c>
      <c r="E15" s="75">
        <v>3.9654283333334428E-2</v>
      </c>
      <c r="F15" s="75">
        <v>3.9654283333334428E-2</v>
      </c>
      <c r="G15" s="256"/>
      <c r="H15" s="257"/>
      <c r="I15" s="249"/>
      <c r="J15" s="249"/>
      <c r="K15" s="249"/>
      <c r="L15" s="249"/>
      <c r="M15" s="249"/>
      <c r="N15" s="249"/>
      <c r="O15" s="249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</row>
    <row r="16" spans="1:75" s="239" customFormat="1" ht="20" customHeight="1" thickBot="1" x14ac:dyDescent="0.4">
      <c r="A16" s="243"/>
      <c r="B16" s="78"/>
      <c r="C16" s="210" t="s">
        <v>400</v>
      </c>
      <c r="D16" s="258">
        <v>51850</v>
      </c>
      <c r="E16" s="75">
        <v>334.68800218759606</v>
      </c>
      <c r="F16" s="75">
        <v>334.40768188836165</v>
      </c>
      <c r="G16" s="256"/>
      <c r="H16" s="257"/>
      <c r="I16" s="249"/>
      <c r="J16" s="249"/>
      <c r="K16" s="249"/>
      <c r="L16" s="249"/>
      <c r="M16" s="249"/>
      <c r="N16" s="249"/>
      <c r="O16" s="249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</row>
    <row r="17" spans="1:75" s="239" customFormat="1" ht="20" customHeight="1" x14ac:dyDescent="0.35">
      <c r="A17" s="243"/>
      <c r="B17" s="259" t="s">
        <v>235</v>
      </c>
      <c r="C17" s="260"/>
      <c r="D17" s="261"/>
      <c r="E17" s="262"/>
      <c r="F17" s="262"/>
      <c r="G17" s="263"/>
      <c r="H17" s="257"/>
      <c r="I17" s="249"/>
      <c r="J17" s="249"/>
      <c r="K17" s="249"/>
      <c r="L17" s="249"/>
      <c r="M17" s="249"/>
      <c r="N17" s="249"/>
      <c r="O17" s="249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</row>
    <row r="18" spans="1:75" s="239" customFormat="1" ht="20" customHeight="1" x14ac:dyDescent="0.35">
      <c r="A18" s="243"/>
      <c r="B18" s="86" t="s">
        <v>236</v>
      </c>
      <c r="C18" s="253" t="s">
        <v>237</v>
      </c>
      <c r="D18" s="254">
        <v>45337</v>
      </c>
      <c r="E18" s="75">
        <v>0</v>
      </c>
      <c r="F18" s="75">
        <v>430.28038251986163</v>
      </c>
      <c r="G18" s="256"/>
      <c r="H18" s="257"/>
      <c r="I18" s="243"/>
      <c r="J18" s="243"/>
      <c r="K18" s="264"/>
      <c r="L18" s="265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</row>
    <row r="19" spans="1:75" s="239" customFormat="1" ht="20" customHeight="1" x14ac:dyDescent="0.35">
      <c r="A19" s="243"/>
      <c r="B19" s="78" t="s">
        <v>238</v>
      </c>
      <c r="C19" s="210" t="s">
        <v>239</v>
      </c>
      <c r="D19" s="258">
        <v>45762</v>
      </c>
      <c r="E19" s="75">
        <v>868.09818120999989</v>
      </c>
      <c r="F19" s="75">
        <v>845.12409048000006</v>
      </c>
      <c r="G19" s="256"/>
      <c r="H19" s="257"/>
      <c r="I19" s="243"/>
      <c r="J19" s="243"/>
      <c r="K19" s="264"/>
      <c r="L19" s="265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</row>
    <row r="20" spans="1:75" s="239" customFormat="1" ht="20" customHeight="1" x14ac:dyDescent="0.35">
      <c r="A20" s="243"/>
      <c r="B20" s="78" t="s">
        <v>240</v>
      </c>
      <c r="C20" s="210" t="s">
        <v>241</v>
      </c>
      <c r="D20" s="258">
        <v>47467</v>
      </c>
      <c r="E20" s="75">
        <v>523.60569534075</v>
      </c>
      <c r="F20" s="75">
        <v>510.09734159074998</v>
      </c>
      <c r="G20" s="256"/>
      <c r="H20" s="257"/>
      <c r="I20" s="243"/>
      <c r="J20" s="243"/>
      <c r="K20" s="264"/>
      <c r="L20" s="265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</row>
    <row r="21" spans="1:75" s="239" customFormat="1" ht="20" customHeight="1" x14ac:dyDescent="0.35">
      <c r="A21" s="243"/>
      <c r="B21" s="78" t="s">
        <v>242</v>
      </c>
      <c r="C21" s="210" t="s">
        <v>243</v>
      </c>
      <c r="D21" s="258">
        <v>47072</v>
      </c>
      <c r="E21" s="75">
        <v>836.75983538999992</v>
      </c>
      <c r="F21" s="75">
        <v>809.15482040999984</v>
      </c>
      <c r="G21" s="256"/>
      <c r="H21" s="257"/>
      <c r="I21" s="243"/>
      <c r="J21" s="243"/>
      <c r="K21" s="264"/>
      <c r="L21" s="265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</row>
    <row r="22" spans="1:75" s="239" customFormat="1" ht="20" customHeight="1" x14ac:dyDescent="0.35">
      <c r="A22" s="243"/>
      <c r="B22" s="78" t="s">
        <v>242</v>
      </c>
      <c r="C22" s="210" t="s">
        <v>244</v>
      </c>
      <c r="D22" s="258">
        <v>52732</v>
      </c>
      <c r="E22" s="75">
        <v>890.53087774962228</v>
      </c>
      <c r="F22" s="75">
        <v>864.5636163396224</v>
      </c>
      <c r="G22" s="256"/>
      <c r="H22" s="257"/>
      <c r="I22" s="243"/>
      <c r="J22" s="243"/>
      <c r="K22" s="264"/>
      <c r="L22" s="265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</row>
    <row r="23" spans="1:75" s="239" customFormat="1" ht="20" customHeight="1" x14ac:dyDescent="0.35">
      <c r="A23" s="243"/>
      <c r="B23" s="78" t="s">
        <v>245</v>
      </c>
      <c r="C23" s="210" t="s">
        <v>246</v>
      </c>
      <c r="D23" s="258">
        <v>45855</v>
      </c>
      <c r="E23" s="75">
        <v>932.08537569781993</v>
      </c>
      <c r="F23" s="75">
        <v>904.83380761996818</v>
      </c>
      <c r="G23" s="256"/>
      <c r="H23" s="257"/>
      <c r="I23" s="243"/>
      <c r="J23" s="243"/>
      <c r="K23" s="264"/>
      <c r="L23" s="265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</row>
    <row r="24" spans="1:75" s="239" customFormat="1" ht="20" customHeight="1" x14ac:dyDescent="0.35">
      <c r="A24" s="243"/>
      <c r="B24" s="78" t="s">
        <v>247</v>
      </c>
      <c r="C24" s="210" t="s">
        <v>248</v>
      </c>
      <c r="D24" s="258">
        <v>48136</v>
      </c>
      <c r="E24" s="75">
        <v>763.40760986392775</v>
      </c>
      <c r="F24" s="75">
        <v>739.96576810392776</v>
      </c>
      <c r="G24" s="256"/>
      <c r="H24" s="257"/>
      <c r="I24" s="243"/>
      <c r="J24" s="243"/>
      <c r="K24" s="264"/>
      <c r="L24" s="265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</row>
    <row r="25" spans="1:75" s="239" customFormat="1" ht="20" customHeight="1" x14ac:dyDescent="0.35">
      <c r="A25" s="243"/>
      <c r="B25" s="78" t="s">
        <v>247</v>
      </c>
      <c r="C25" s="210" t="s">
        <v>249</v>
      </c>
      <c r="D25" s="258">
        <v>51058</v>
      </c>
      <c r="E25" s="75">
        <v>313.89883758607232</v>
      </c>
      <c r="F25" s="75">
        <v>304.03165818607221</v>
      </c>
      <c r="G25" s="256"/>
      <c r="H25" s="257"/>
      <c r="I25" s="243"/>
      <c r="J25" s="243"/>
      <c r="K25" s="264"/>
      <c r="L25" s="265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</row>
    <row r="26" spans="1:75" s="239" customFormat="1" ht="20" customHeight="1" x14ac:dyDescent="0.35">
      <c r="A26" s="243"/>
      <c r="B26" s="78" t="s">
        <v>250</v>
      </c>
      <c r="C26" s="210" t="s">
        <v>251</v>
      </c>
      <c r="D26" s="258">
        <v>47222</v>
      </c>
      <c r="E26" s="75">
        <v>738.55933373999972</v>
      </c>
      <c r="F26" s="75">
        <v>716.90615676999982</v>
      </c>
      <c r="G26" s="256"/>
      <c r="H26" s="257"/>
      <c r="I26" s="243"/>
      <c r="J26" s="243"/>
      <c r="K26" s="264"/>
      <c r="L26" s="265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</row>
    <row r="27" spans="1:75" s="239" customFormat="1" ht="20" customHeight="1" x14ac:dyDescent="0.35">
      <c r="A27" s="243"/>
      <c r="B27" s="78" t="s">
        <v>252</v>
      </c>
      <c r="C27" s="210" t="s">
        <v>253</v>
      </c>
      <c r="D27" s="258">
        <v>47557</v>
      </c>
      <c r="E27" s="75">
        <v>549.89911333999987</v>
      </c>
      <c r="F27" s="75">
        <v>568.28141912999979</v>
      </c>
      <c r="G27" s="256"/>
      <c r="H27" s="257"/>
      <c r="I27" s="243"/>
      <c r="J27" s="243"/>
      <c r="K27" s="264"/>
      <c r="L27" s="265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</row>
    <row r="28" spans="1:75" s="239" customFormat="1" ht="20" customHeight="1" x14ac:dyDescent="0.35">
      <c r="A28" s="243"/>
      <c r="B28" s="78" t="s">
        <v>254</v>
      </c>
      <c r="C28" s="210" t="s">
        <v>401</v>
      </c>
      <c r="D28" s="258">
        <v>48867</v>
      </c>
      <c r="E28" s="75">
        <v>791.26695735071382</v>
      </c>
      <c r="F28" s="75">
        <v>764.67951295071373</v>
      </c>
      <c r="G28" s="256"/>
      <c r="H28" s="257"/>
      <c r="I28" s="243"/>
      <c r="J28" s="243"/>
      <c r="K28" s="264"/>
      <c r="L28" s="265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</row>
    <row r="29" spans="1:75" s="239" customFormat="1" ht="20" customHeight="1" x14ac:dyDescent="0.35">
      <c r="A29" s="243"/>
      <c r="B29" s="78" t="s">
        <v>254</v>
      </c>
      <c r="C29" s="210" t="s">
        <v>402</v>
      </c>
      <c r="D29" s="258">
        <v>50693</v>
      </c>
      <c r="E29" s="75">
        <v>1110.8120774900499</v>
      </c>
      <c r="F29" s="75">
        <v>1072.6519376400499</v>
      </c>
      <c r="G29" s="256"/>
      <c r="H29" s="257"/>
      <c r="I29" s="243"/>
      <c r="J29" s="243"/>
      <c r="K29" s="264"/>
      <c r="L29" s="265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</row>
    <row r="30" spans="1:75" s="239" customFormat="1" ht="20" customHeight="1" x14ac:dyDescent="0.35">
      <c r="A30" s="243"/>
      <c r="B30" s="78" t="s">
        <v>403</v>
      </c>
      <c r="C30" s="210" t="s">
        <v>251</v>
      </c>
      <c r="D30" s="258">
        <v>47222</v>
      </c>
      <c r="E30" s="75">
        <v>681.73600210449536</v>
      </c>
      <c r="F30" s="75">
        <v>0</v>
      </c>
      <c r="G30" s="256"/>
      <c r="H30" s="257"/>
      <c r="I30" s="243"/>
      <c r="J30" s="243"/>
      <c r="K30" s="264"/>
      <c r="L30" s="265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</row>
    <row r="31" spans="1:75" s="239" customFormat="1" ht="20" customHeight="1" x14ac:dyDescent="0.35">
      <c r="A31" s="243"/>
      <c r="B31" s="78" t="s">
        <v>403</v>
      </c>
      <c r="C31" s="210" t="s">
        <v>253</v>
      </c>
      <c r="D31" s="258">
        <v>47557</v>
      </c>
      <c r="E31" s="75">
        <v>508.58731513157909</v>
      </c>
      <c r="F31" s="75">
        <v>0</v>
      </c>
      <c r="G31" s="256"/>
      <c r="H31" s="257"/>
      <c r="I31" s="243"/>
      <c r="J31" s="243"/>
      <c r="K31" s="264"/>
      <c r="L31" s="265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</row>
    <row r="32" spans="1:75" s="239" customFormat="1" ht="20" customHeight="1" thickBot="1" x14ac:dyDescent="0.4">
      <c r="A32" s="243"/>
      <c r="B32" s="78" t="s">
        <v>403</v>
      </c>
      <c r="C32" s="210" t="s">
        <v>251</v>
      </c>
      <c r="D32" s="258">
        <v>47222</v>
      </c>
      <c r="E32" s="75">
        <v>129.12430827392552</v>
      </c>
      <c r="F32" s="75">
        <v>0</v>
      </c>
      <c r="G32" s="256"/>
      <c r="H32" s="257"/>
      <c r="I32" s="243"/>
      <c r="J32" s="243"/>
      <c r="K32" s="264"/>
      <c r="L32" s="265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</row>
    <row r="33" spans="1:75" s="239" customFormat="1" ht="20" customHeight="1" thickBot="1" x14ac:dyDescent="0.4">
      <c r="A33" s="243"/>
      <c r="B33" s="259" t="s">
        <v>255</v>
      </c>
      <c r="C33" s="260" t="s">
        <v>256</v>
      </c>
      <c r="D33" s="261"/>
      <c r="E33" s="262">
        <v>35.532321499999881</v>
      </c>
      <c r="F33" s="262">
        <v>26.478414299999883</v>
      </c>
      <c r="G33" s="256"/>
      <c r="H33" s="257"/>
      <c r="I33" s="243"/>
      <c r="J33" s="243"/>
      <c r="K33" s="264"/>
      <c r="L33" s="265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/>
      <c r="BR33" s="243"/>
      <c r="BS33" s="243"/>
      <c r="BT33" s="243"/>
      <c r="BU33" s="243"/>
      <c r="BV33" s="243"/>
      <c r="BW33" s="243"/>
    </row>
    <row r="34" spans="1:75" s="239" customFormat="1" ht="20" customHeight="1" thickBot="1" x14ac:dyDescent="0.4">
      <c r="A34" s="243"/>
      <c r="B34" s="83" t="s">
        <v>257</v>
      </c>
      <c r="C34" s="84"/>
      <c r="D34" s="266"/>
      <c r="E34" s="267">
        <f>SUM(E11:E33)</f>
        <v>10265.895645897723</v>
      </c>
      <c r="F34" s="267">
        <f>SUM(F11:F33)</f>
        <v>9158.9374648504981</v>
      </c>
      <c r="G34" s="268"/>
      <c r="H34" s="257"/>
      <c r="I34" s="243"/>
      <c r="J34" s="243"/>
      <c r="K34" s="264"/>
      <c r="L34" s="265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</row>
    <row r="35" spans="1:75" s="9" customFormat="1" ht="5" customHeight="1" thickBot="1" x14ac:dyDescent="0.35">
      <c r="C35" s="269"/>
      <c r="D35" s="270"/>
    </row>
    <row r="36" spans="1:75" s="239" customFormat="1" ht="20" customHeight="1" thickBot="1" x14ac:dyDescent="0.4">
      <c r="A36" s="243"/>
      <c r="B36" s="244" t="s">
        <v>230</v>
      </c>
      <c r="C36" s="245" t="s">
        <v>231</v>
      </c>
      <c r="D36" s="271" t="s">
        <v>232</v>
      </c>
      <c r="E36" s="246">
        <v>45291</v>
      </c>
      <c r="F36" s="246">
        <v>44926</v>
      </c>
      <c r="G36" s="268"/>
      <c r="H36" s="257"/>
      <c r="I36" s="243"/>
      <c r="J36" s="243"/>
      <c r="K36" s="264"/>
      <c r="L36" s="265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</row>
    <row r="37" spans="1:75" s="239" customFormat="1" ht="19.5" customHeight="1" thickBot="1" x14ac:dyDescent="0.4">
      <c r="A37" s="243"/>
      <c r="B37" s="86" t="s">
        <v>258</v>
      </c>
      <c r="C37" s="253" t="s">
        <v>259</v>
      </c>
      <c r="D37" s="254">
        <v>47622</v>
      </c>
      <c r="E37" s="255">
        <v>104.23069544559631</v>
      </c>
      <c r="F37" s="255">
        <v>107.84</v>
      </c>
      <c r="G37" s="256"/>
      <c r="H37" s="257"/>
      <c r="I37" s="243"/>
      <c r="J37" s="243"/>
      <c r="K37" s="264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243"/>
      <c r="AZ37" s="243"/>
      <c r="BA37" s="243"/>
      <c r="BB37" s="243"/>
      <c r="BC37" s="243"/>
      <c r="BD37" s="243"/>
      <c r="BE37" s="243"/>
      <c r="BF37" s="243"/>
      <c r="BG37" s="243"/>
      <c r="BH37" s="243"/>
      <c r="BI37" s="243"/>
      <c r="BJ37" s="243"/>
      <c r="BK37" s="243"/>
      <c r="BL37" s="243"/>
      <c r="BM37" s="243"/>
      <c r="BN37" s="243"/>
      <c r="BO37" s="243"/>
      <c r="BP37" s="243"/>
      <c r="BQ37" s="243"/>
      <c r="BR37" s="243"/>
      <c r="BS37" s="243"/>
      <c r="BT37" s="243"/>
      <c r="BU37" s="243"/>
      <c r="BV37" s="243"/>
      <c r="BW37" s="243"/>
    </row>
    <row r="38" spans="1:75" s="239" customFormat="1" ht="19.5" customHeight="1" thickBot="1" x14ac:dyDescent="0.4">
      <c r="A38" s="243"/>
      <c r="B38" s="272" t="s">
        <v>260</v>
      </c>
      <c r="C38" s="273" t="s">
        <v>256</v>
      </c>
      <c r="D38" s="273" t="s">
        <v>256</v>
      </c>
      <c r="E38" s="399">
        <v>1.8348714500000001</v>
      </c>
      <c r="F38" s="399">
        <v>1.8348714500000001</v>
      </c>
      <c r="G38" s="256"/>
      <c r="H38" s="257"/>
      <c r="I38" s="243"/>
      <c r="J38" s="243"/>
      <c r="K38" s="264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3"/>
      <c r="BE38" s="243"/>
      <c r="BF38" s="243"/>
      <c r="BG38" s="243"/>
      <c r="BH38" s="243"/>
      <c r="BI38" s="243"/>
      <c r="BJ38" s="243"/>
      <c r="BK38" s="243"/>
      <c r="BL38" s="243"/>
      <c r="BM38" s="243"/>
      <c r="BN38" s="243"/>
      <c r="BO38" s="243"/>
      <c r="BP38" s="243"/>
      <c r="BQ38" s="243"/>
      <c r="BR38" s="243"/>
      <c r="BS38" s="243"/>
      <c r="BT38" s="243"/>
      <c r="BU38" s="243"/>
      <c r="BV38" s="243"/>
      <c r="BW38" s="243"/>
    </row>
    <row r="39" spans="1:75" s="239" customFormat="1" ht="20" customHeight="1" x14ac:dyDescent="0.35">
      <c r="A39" s="243"/>
      <c r="B39" s="123" t="s">
        <v>261</v>
      </c>
      <c r="C39" s="274"/>
      <c r="D39" s="274"/>
      <c r="E39" s="274">
        <f>SUM(E37:E38)</f>
        <v>106.06556689559631</v>
      </c>
      <c r="F39" s="274">
        <f>SUM(F37:F38)</f>
        <v>109.67487145</v>
      </c>
      <c r="G39" s="256"/>
      <c r="H39" s="257"/>
      <c r="I39" s="243"/>
      <c r="J39" s="243"/>
      <c r="K39" s="264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F39" s="243"/>
      <c r="BG39" s="243"/>
      <c r="BH39" s="243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</row>
    <row r="40" spans="1:75" s="239" customFormat="1" ht="20" customHeight="1" thickBot="1" x14ac:dyDescent="0.4">
      <c r="A40" s="243"/>
      <c r="B40" s="114" t="s">
        <v>262</v>
      </c>
      <c r="C40" s="275"/>
      <c r="D40" s="275"/>
      <c r="E40" s="275">
        <f>SUM(E34+E39)</f>
        <v>10371.96121279332</v>
      </c>
      <c r="F40" s="275">
        <f>SUM(F34+F39)</f>
        <v>9268.612336300499</v>
      </c>
      <c r="G40" s="276"/>
      <c r="H40" s="257"/>
      <c r="I40" s="243"/>
      <c r="J40" s="243"/>
      <c r="K40" s="264"/>
      <c r="L40" s="265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3"/>
      <c r="BS40" s="243"/>
      <c r="BT40" s="243"/>
      <c r="BU40" s="243"/>
      <c r="BV40" s="243"/>
      <c r="BW40" s="243"/>
    </row>
    <row r="41" spans="1:75" ht="14" x14ac:dyDescent="0.35">
      <c r="C41" s="277"/>
      <c r="D41" s="277"/>
      <c r="E41" s="252"/>
      <c r="F41" s="252"/>
    </row>
    <row r="42" spans="1:75" ht="14" x14ac:dyDescent="0.35">
      <c r="C42" s="277"/>
      <c r="D42" s="277"/>
      <c r="E42" s="277"/>
      <c r="F42" s="277"/>
    </row>
    <row r="43" spans="1:75" ht="14" x14ac:dyDescent="0.35">
      <c r="C43" s="277"/>
      <c r="D43" s="277"/>
      <c r="E43" s="277"/>
      <c r="F43" s="277"/>
    </row>
    <row r="44" spans="1:75" ht="14" x14ac:dyDescent="0.35">
      <c r="C44" s="277"/>
      <c r="D44" s="277"/>
      <c r="E44" s="277"/>
      <c r="F44" s="277"/>
    </row>
    <row r="45" spans="1:75" ht="14" x14ac:dyDescent="0.35">
      <c r="C45" s="277"/>
      <c r="D45" s="277"/>
    </row>
    <row r="46" spans="1:75" ht="14" x14ac:dyDescent="0.35">
      <c r="C46" s="277"/>
      <c r="D46" s="277"/>
      <c r="E46" s="279"/>
      <c r="F46" s="279"/>
    </row>
    <row r="47" spans="1:75" ht="14" x14ac:dyDescent="0.35">
      <c r="C47" s="277"/>
      <c r="D47" s="277"/>
    </row>
    <row r="48" spans="1:75" ht="16" thickBot="1" x14ac:dyDescent="0.4">
      <c r="B48" s="68" t="s">
        <v>263</v>
      </c>
      <c r="C48" s="203"/>
      <c r="D48" s="203"/>
    </row>
    <row r="49" spans="2:4" ht="16" thickBot="1" x14ac:dyDescent="0.4">
      <c r="B49" s="392" t="s">
        <v>264</v>
      </c>
      <c r="C49" s="245" t="s">
        <v>35</v>
      </c>
      <c r="D49" s="245" t="s">
        <v>265</v>
      </c>
    </row>
    <row r="50" spans="2:4" ht="15.5" x14ac:dyDescent="0.35">
      <c r="B50" s="393" t="s">
        <v>233</v>
      </c>
      <c r="C50" s="75">
        <v>591.99180412876694</v>
      </c>
      <c r="D50" s="394">
        <f>C50/$C$54</f>
        <v>5.7282540851831362E-2</v>
      </c>
    </row>
    <row r="51" spans="2:4" ht="15.5" x14ac:dyDescent="0.35">
      <c r="B51" s="395" t="s">
        <v>266</v>
      </c>
      <c r="C51" s="396">
        <v>6193.7056122889562</v>
      </c>
      <c r="D51" s="397">
        <f t="shared" ref="D51:D54" si="0">C51/$C$54</f>
        <v>0.59931774778927005</v>
      </c>
    </row>
    <row r="52" spans="2:4" ht="15.5" x14ac:dyDescent="0.35">
      <c r="B52" s="393" t="s">
        <v>267</v>
      </c>
      <c r="C52" s="75">
        <v>3444.6659079799992</v>
      </c>
      <c r="D52" s="394">
        <f t="shared" si="0"/>
        <v>0.3333141003280769</v>
      </c>
    </row>
    <row r="53" spans="2:4" ht="16" thickBot="1" x14ac:dyDescent="0.4">
      <c r="B53" s="395" t="s">
        <v>40</v>
      </c>
      <c r="C53" s="396">
        <v>104.23069544559621</v>
      </c>
      <c r="D53" s="397">
        <f t="shared" si="0"/>
        <v>1.0085611030821746E-2</v>
      </c>
    </row>
    <row r="54" spans="2:4" ht="16" thickBot="1" x14ac:dyDescent="0.4">
      <c r="B54" s="398" t="s">
        <v>47</v>
      </c>
      <c r="C54" s="267">
        <f>SUM(C50:C53)</f>
        <v>10334.594019843318</v>
      </c>
      <c r="D54" s="110">
        <f t="shared" si="0"/>
        <v>1</v>
      </c>
    </row>
    <row r="55" spans="2:4" ht="14" x14ac:dyDescent="0.35">
      <c r="C55" s="243"/>
      <c r="D55" s="243"/>
    </row>
    <row r="56" spans="2:4" ht="14" x14ac:dyDescent="0.35">
      <c r="C56" s="243"/>
      <c r="D56" s="243"/>
    </row>
    <row r="57" spans="2:4" ht="14" x14ac:dyDescent="0.35">
      <c r="C57" s="243"/>
      <c r="D57" s="243"/>
    </row>
    <row r="58" spans="2:4" ht="14" x14ac:dyDescent="0.35">
      <c r="C58" s="277"/>
      <c r="D58" s="277"/>
    </row>
    <row r="59" spans="2:4" ht="14" x14ac:dyDescent="0.35">
      <c r="C59" s="277"/>
      <c r="D59" s="277"/>
    </row>
    <row r="60" spans="2:4" ht="14" x14ac:dyDescent="0.35">
      <c r="C60" s="277"/>
      <c r="D60" s="277"/>
    </row>
    <row r="61" spans="2:4" ht="14" x14ac:dyDescent="0.35">
      <c r="C61" s="277"/>
      <c r="D61" s="277"/>
    </row>
    <row r="62" spans="2:4" ht="14" x14ac:dyDescent="0.35">
      <c r="C62" s="277"/>
      <c r="D62" s="277"/>
    </row>
    <row r="63" spans="2:4" ht="14" x14ac:dyDescent="0.35">
      <c r="C63" s="277"/>
      <c r="D63" s="277"/>
    </row>
    <row r="64" spans="2:4" ht="14" x14ac:dyDescent="0.35">
      <c r="C64" s="277"/>
      <c r="D64" s="277"/>
    </row>
    <row r="65" spans="3:4" ht="14" x14ac:dyDescent="0.35">
      <c r="C65" s="277"/>
      <c r="D65" s="277"/>
    </row>
    <row r="66" spans="3:4" ht="14" x14ac:dyDescent="0.35">
      <c r="C66" s="277"/>
      <c r="D66" s="277"/>
    </row>
    <row r="67" spans="3:4" ht="14" x14ac:dyDescent="0.35">
      <c r="C67" s="277"/>
      <c r="D67" s="277"/>
    </row>
    <row r="68" spans="3:4" ht="14" x14ac:dyDescent="0.35">
      <c r="C68" s="277"/>
      <c r="D68" s="277"/>
    </row>
    <row r="69" spans="3:4" ht="14" x14ac:dyDescent="0.35">
      <c r="C69" s="277"/>
      <c r="D69" s="277"/>
    </row>
    <row r="70" spans="3:4" ht="14" x14ac:dyDescent="0.35">
      <c r="C70" s="277"/>
      <c r="D70" s="277"/>
    </row>
    <row r="71" spans="3:4" ht="14" x14ac:dyDescent="0.35">
      <c r="C71" s="277"/>
      <c r="D71" s="277"/>
    </row>
    <row r="72" spans="3:4" ht="14" x14ac:dyDescent="0.35">
      <c r="C72" s="277"/>
      <c r="D72" s="277"/>
    </row>
    <row r="73" spans="3:4" ht="14" x14ac:dyDescent="0.35">
      <c r="C73" s="277"/>
      <c r="D73" s="277"/>
    </row>
    <row r="74" spans="3:4" ht="14" x14ac:dyDescent="0.35">
      <c r="C74" s="277"/>
      <c r="D74" s="277"/>
    </row>
    <row r="75" spans="3:4" ht="14" x14ac:dyDescent="0.35">
      <c r="C75" s="277"/>
      <c r="D75" s="277"/>
    </row>
    <row r="76" spans="3:4" ht="14" x14ac:dyDescent="0.35">
      <c r="C76" s="277"/>
      <c r="D76" s="277"/>
    </row>
    <row r="77" spans="3:4" ht="14" x14ac:dyDescent="0.35">
      <c r="C77" s="277"/>
      <c r="D77" s="277"/>
    </row>
    <row r="78" spans="3:4" ht="14" x14ac:dyDescent="0.35">
      <c r="C78" s="277"/>
      <c r="D78" s="277"/>
    </row>
    <row r="79" spans="3:4" ht="14" x14ac:dyDescent="0.35">
      <c r="C79" s="277"/>
      <c r="D79" s="277"/>
    </row>
    <row r="80" spans="3:4" ht="14" x14ac:dyDescent="0.35">
      <c r="C80" s="277"/>
      <c r="D80" s="277"/>
    </row>
    <row r="81" spans="3:4" ht="14" hidden="1" x14ac:dyDescent="0.35">
      <c r="C81" s="277"/>
      <c r="D81" s="277"/>
    </row>
    <row r="82" spans="3:4" ht="14" hidden="1" x14ac:dyDescent="0.35">
      <c r="C82" s="277"/>
      <c r="D82" s="277"/>
    </row>
    <row r="83" spans="3:4" ht="14" hidden="1" x14ac:dyDescent="0.35">
      <c r="C83" s="277"/>
      <c r="D83" s="277"/>
    </row>
    <row r="84" spans="3:4" ht="14" hidden="1" x14ac:dyDescent="0.35">
      <c r="C84" s="277"/>
      <c r="D84" s="277"/>
    </row>
    <row r="85" spans="3:4" ht="14" hidden="1" x14ac:dyDescent="0.35">
      <c r="C85" s="277"/>
      <c r="D85" s="277"/>
    </row>
    <row r="86" spans="3:4" ht="14" hidden="1" x14ac:dyDescent="0.35">
      <c r="C86" s="277"/>
      <c r="D86" s="277"/>
    </row>
    <row r="87" spans="3:4" ht="14" hidden="1" x14ac:dyDescent="0.35">
      <c r="C87" s="277"/>
      <c r="D87" s="277"/>
    </row>
    <row r="88" spans="3:4" ht="14" hidden="1" x14ac:dyDescent="0.35">
      <c r="C88" s="277"/>
      <c r="D88" s="277"/>
    </row>
    <row r="89" spans="3:4" ht="14" hidden="1" x14ac:dyDescent="0.35">
      <c r="C89" s="277"/>
      <c r="D89" s="277"/>
    </row>
    <row r="90" spans="3:4" ht="14" hidden="1" x14ac:dyDescent="0.35">
      <c r="C90" s="277"/>
      <c r="D90" s="277"/>
    </row>
    <row r="91" spans="3:4" ht="14" x14ac:dyDescent="0.35"/>
    <row r="92" spans="3:4" ht="14" x14ac:dyDescent="0.35"/>
  </sheetData>
  <pageMargins left="0.78740157499999996" right="0.78740157499999996" top="0.984251969" bottom="0.984251969" header="0.49212598499999999" footer="0.49212598499999999"/>
  <pageSetup paperSize="9" scale="3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F13F4-0702-461E-8560-25E74ABA189D}">
  <sheetPr>
    <tabColor theme="5" tint="0.79998168889431442"/>
  </sheetPr>
  <dimension ref="A1:W91"/>
  <sheetViews>
    <sheetView showGridLines="0" zoomScale="85" zoomScaleNormal="85" workbookViewId="0">
      <pane xSplit="2" ySplit="6" topLeftCell="C7" activePane="bottomRight" state="frozen"/>
      <selection activeCell="D3" sqref="D3:D4"/>
      <selection pane="topRight" activeCell="D3" sqref="D3:D4"/>
      <selection pane="bottomLeft" activeCell="D3" sqref="D3:D4"/>
      <selection pane="bottomRight" activeCell="C7" sqref="C7"/>
    </sheetView>
  </sheetViews>
  <sheetFormatPr defaultColWidth="0" defaultRowHeight="0" customHeight="1" zeroHeight="1" x14ac:dyDescent="0.3"/>
  <cols>
    <col min="1" max="1" width="1.36328125" style="203" customWidth="1"/>
    <col min="2" max="2" width="16.54296875" style="203" customWidth="1"/>
    <col min="3" max="3" width="15.81640625" style="203" customWidth="1"/>
    <col min="4" max="4" width="18.08984375" style="203" customWidth="1"/>
    <col min="5" max="5" width="15.81640625" style="203" customWidth="1"/>
    <col min="6" max="6" width="15.81640625" style="280" customWidth="1"/>
    <col min="7" max="7" width="15.81640625" style="203" customWidth="1"/>
    <col min="8" max="8" width="2.81640625" style="203" customWidth="1"/>
    <col min="9" max="23" width="0" style="203" hidden="1" customWidth="1"/>
    <col min="24" max="16384" width="11.81640625" style="203" hidden="1"/>
  </cols>
  <sheetData>
    <row r="1" spans="1:8" s="9" customFormat="1" ht="3.5" customHeight="1" thickBot="1" x14ac:dyDescent="0.35">
      <c r="C1" s="203"/>
      <c r="D1" s="203"/>
      <c r="E1" s="203"/>
      <c r="F1" s="203"/>
      <c r="G1" s="203"/>
      <c r="H1" s="203"/>
    </row>
    <row r="2" spans="1:8" s="9" customFormat="1" ht="14" x14ac:dyDescent="0.3">
      <c r="A2" s="140"/>
      <c r="B2" s="141"/>
      <c r="C2" s="142"/>
      <c r="D2" s="142"/>
      <c r="E2" s="142"/>
      <c r="F2" s="143"/>
      <c r="G2" s="144"/>
      <c r="H2" s="144"/>
    </row>
    <row r="3" spans="1:8" s="9" customFormat="1" ht="15.5" x14ac:dyDescent="0.35">
      <c r="A3" s="140"/>
      <c r="B3" s="146"/>
      <c r="C3" s="147" t="s">
        <v>0</v>
      </c>
      <c r="D3" s="12">
        <v>45382</v>
      </c>
      <c r="E3" s="147"/>
      <c r="F3" s="147"/>
      <c r="G3" s="147"/>
      <c r="H3" s="147"/>
    </row>
    <row r="4" spans="1:8" s="9" customFormat="1" ht="15.5" x14ac:dyDescent="0.35">
      <c r="A4" s="140"/>
      <c r="B4" s="146"/>
      <c r="C4" s="147" t="s">
        <v>1</v>
      </c>
      <c r="D4" s="14" t="s">
        <v>360</v>
      </c>
      <c r="E4" s="151"/>
      <c r="F4" s="147"/>
      <c r="G4" s="147"/>
      <c r="H4" s="147"/>
    </row>
    <row r="5" spans="1:8" s="9" customFormat="1" ht="14.5" thickBot="1" x14ac:dyDescent="0.35">
      <c r="A5" s="140"/>
      <c r="B5" s="152"/>
      <c r="C5" s="153"/>
      <c r="D5" s="153"/>
      <c r="E5" s="153"/>
      <c r="F5" s="154"/>
      <c r="G5" s="154"/>
      <c r="H5" s="154"/>
    </row>
    <row r="6" spans="1:8" s="9" customFormat="1" ht="14.5" customHeight="1" x14ac:dyDescent="0.3">
      <c r="C6" s="203"/>
      <c r="D6" s="203"/>
      <c r="E6" s="203"/>
      <c r="F6" s="203"/>
      <c r="G6" s="203"/>
      <c r="H6" s="203"/>
    </row>
    <row r="7" spans="1:8" s="9" customFormat="1" ht="15" customHeight="1" x14ac:dyDescent="0.3">
      <c r="B7" s="204" t="s">
        <v>3</v>
      </c>
      <c r="C7" s="205"/>
      <c r="D7" s="205"/>
      <c r="E7" s="205"/>
      <c r="F7" s="204"/>
      <c r="G7" s="205"/>
      <c r="H7" s="205"/>
    </row>
    <row r="8" spans="1:8" ht="14" x14ac:dyDescent="0.3"/>
    <row r="9" spans="1:8" ht="51" customHeight="1" x14ac:dyDescent="0.3">
      <c r="B9" s="420" t="s">
        <v>268</v>
      </c>
      <c r="C9" s="421" t="s">
        <v>230</v>
      </c>
      <c r="D9" s="421" t="s">
        <v>231</v>
      </c>
      <c r="E9" s="421" t="s">
        <v>269</v>
      </c>
      <c r="F9" s="422" t="s">
        <v>270</v>
      </c>
      <c r="G9" s="281" t="s">
        <v>271</v>
      </c>
    </row>
    <row r="10" spans="1:8" ht="16.5" customHeight="1" thickBot="1" x14ac:dyDescent="0.35">
      <c r="B10" s="420"/>
      <c r="C10" s="421"/>
      <c r="D10" s="421"/>
      <c r="E10" s="421"/>
      <c r="F10" s="422"/>
      <c r="G10" s="282">
        <v>45291</v>
      </c>
    </row>
    <row r="11" spans="1:8" ht="16.5" customHeight="1" x14ac:dyDescent="0.3">
      <c r="B11" s="283" t="s">
        <v>272</v>
      </c>
      <c r="C11" s="284"/>
      <c r="D11" s="284"/>
      <c r="E11" s="284"/>
      <c r="F11" s="284"/>
      <c r="G11" s="284"/>
    </row>
    <row r="12" spans="1:8" ht="16.25" customHeight="1" x14ac:dyDescent="0.3">
      <c r="B12" s="285"/>
      <c r="C12" s="253" t="s">
        <v>273</v>
      </c>
      <c r="D12" s="253" t="s">
        <v>274</v>
      </c>
      <c r="E12" s="286">
        <v>45734</v>
      </c>
      <c r="F12" s="255">
        <v>145.9944129276</v>
      </c>
      <c r="G12" s="255">
        <v>286.26355475999998</v>
      </c>
    </row>
    <row r="13" spans="1:8" ht="16.25" customHeight="1" x14ac:dyDescent="0.3">
      <c r="B13" s="287"/>
      <c r="C13" s="210" t="s">
        <v>233</v>
      </c>
      <c r="D13" s="210" t="s">
        <v>275</v>
      </c>
      <c r="E13" s="288">
        <v>47529</v>
      </c>
      <c r="F13" s="75">
        <v>336.19462960522071</v>
      </c>
      <c r="G13" s="75">
        <v>659.2051560886681</v>
      </c>
    </row>
    <row r="14" spans="1:8" ht="16.25" customHeight="1" x14ac:dyDescent="0.3">
      <c r="B14" s="289"/>
      <c r="C14" s="210" t="s">
        <v>233</v>
      </c>
      <c r="D14" s="210" t="s">
        <v>276</v>
      </c>
      <c r="E14" s="288">
        <v>47529</v>
      </c>
      <c r="F14" s="75">
        <v>2.5940350632792906</v>
      </c>
      <c r="G14" s="75">
        <v>5.0863432613319421</v>
      </c>
    </row>
    <row r="15" spans="1:8" ht="16.25" customHeight="1" x14ac:dyDescent="0.3">
      <c r="B15" s="287"/>
      <c r="C15" s="210" t="s">
        <v>233</v>
      </c>
      <c r="D15" s="210" t="s">
        <v>277</v>
      </c>
      <c r="E15" s="288">
        <v>44849</v>
      </c>
      <c r="F15" s="75">
        <v>0</v>
      </c>
      <c r="G15" s="75">
        <v>0</v>
      </c>
    </row>
    <row r="16" spans="1:8" ht="16.25" customHeight="1" x14ac:dyDescent="0.3">
      <c r="B16" s="287"/>
      <c r="C16" s="210" t="s">
        <v>278</v>
      </c>
      <c r="D16" s="210" t="s">
        <v>259</v>
      </c>
      <c r="E16" s="288">
        <v>48589</v>
      </c>
      <c r="F16" s="75">
        <v>124.355507382</v>
      </c>
      <c r="G16" s="75">
        <v>243.83432819999999</v>
      </c>
    </row>
    <row r="17" spans="2:8" ht="16.25" customHeight="1" x14ac:dyDescent="0.3">
      <c r="B17" s="291" t="s">
        <v>279</v>
      </c>
      <c r="C17" s="292"/>
      <c r="D17" s="292"/>
      <c r="E17" s="293"/>
      <c r="F17" s="294">
        <f>SUM(F12:F16)</f>
        <v>609.13858497810008</v>
      </c>
      <c r="G17" s="294">
        <f>SUM(G12:G16)</f>
        <v>1194.38938231</v>
      </c>
    </row>
    <row r="18" spans="2:8" ht="16.25" customHeight="1" x14ac:dyDescent="0.3">
      <c r="B18" s="289" t="s">
        <v>280</v>
      </c>
      <c r="C18" s="210"/>
      <c r="D18" s="210"/>
      <c r="E18" s="288"/>
      <c r="F18" s="75">
        <v>145.72179</v>
      </c>
      <c r="G18" s="75">
        <v>285.72899999999998</v>
      </c>
    </row>
    <row r="19" spans="2:8" ht="16.25" customHeight="1" thickBot="1" x14ac:dyDescent="0.35">
      <c r="B19" s="291" t="s">
        <v>281</v>
      </c>
      <c r="C19" s="292"/>
      <c r="D19" s="292"/>
      <c r="E19" s="293"/>
      <c r="F19" s="294">
        <f>F17-F18</f>
        <v>463.41679497810009</v>
      </c>
      <c r="G19" s="294">
        <f>G17-G18</f>
        <v>908.66038230999993</v>
      </c>
    </row>
    <row r="20" spans="2:8" ht="2.4" customHeight="1" thickBot="1" x14ac:dyDescent="0.4">
      <c r="B20" s="295"/>
      <c r="C20" s="84"/>
      <c r="D20" s="84"/>
      <c r="E20" s="84"/>
      <c r="F20" s="84"/>
      <c r="G20" s="84"/>
    </row>
    <row r="21" spans="2:8" ht="16.25" customHeight="1" x14ac:dyDescent="0.3">
      <c r="B21" s="283" t="s">
        <v>282</v>
      </c>
      <c r="C21" s="284"/>
      <c r="D21" s="284"/>
      <c r="E21" s="284"/>
      <c r="F21" s="284"/>
      <c r="G21" s="284"/>
    </row>
    <row r="22" spans="2:8" ht="16.25" customHeight="1" x14ac:dyDescent="0.3">
      <c r="B22" s="289"/>
      <c r="C22" s="210" t="s">
        <v>233</v>
      </c>
      <c r="D22" s="210" t="s">
        <v>283</v>
      </c>
      <c r="E22" s="288">
        <v>47102</v>
      </c>
      <c r="F22" s="75">
        <v>43.444667565647883</v>
      </c>
      <c r="G22" s="75">
        <v>85.185622677740952</v>
      </c>
    </row>
    <row r="23" spans="2:8" ht="16.25" customHeight="1" x14ac:dyDescent="0.3">
      <c r="B23" s="289"/>
      <c r="C23" s="210" t="s">
        <v>233</v>
      </c>
      <c r="D23" s="210" t="s">
        <v>234</v>
      </c>
      <c r="E23" s="288">
        <v>45153</v>
      </c>
      <c r="F23" s="75">
        <v>0</v>
      </c>
      <c r="G23" s="75">
        <v>0</v>
      </c>
    </row>
    <row r="24" spans="2:8" ht="16.25" customHeight="1" x14ac:dyDescent="0.3">
      <c r="B24" s="289"/>
      <c r="C24" s="210" t="s">
        <v>233</v>
      </c>
      <c r="D24" s="210" t="s">
        <v>276</v>
      </c>
      <c r="E24" s="288">
        <v>47102</v>
      </c>
      <c r="F24" s="75">
        <v>2.4354190610521167</v>
      </c>
      <c r="G24" s="75">
        <v>4.7753314922590526</v>
      </c>
    </row>
    <row r="25" spans="2:8" ht="16.25" customHeight="1" x14ac:dyDescent="0.3">
      <c r="B25" s="291" t="s">
        <v>279</v>
      </c>
      <c r="C25" s="292"/>
      <c r="D25" s="292"/>
      <c r="E25" s="293"/>
      <c r="F25" s="294">
        <f>SUM(F22:F24)</f>
        <v>45.880086626699999</v>
      </c>
      <c r="G25" s="294">
        <f>SUM(G22:G24)</f>
        <v>89.960954170000008</v>
      </c>
    </row>
    <row r="26" spans="2:8" ht="16.25" customHeight="1" x14ac:dyDescent="0.3">
      <c r="B26" s="289" t="s">
        <v>280</v>
      </c>
      <c r="C26" s="210"/>
      <c r="D26" s="210"/>
      <c r="E26" s="288"/>
      <c r="F26" s="75">
        <v>13.91178</v>
      </c>
      <c r="G26" s="75">
        <v>27.277999999999999</v>
      </c>
    </row>
    <row r="27" spans="2:8" ht="16.25" customHeight="1" thickBot="1" x14ac:dyDescent="0.35">
      <c r="B27" s="291" t="s">
        <v>281</v>
      </c>
      <c r="C27" s="292"/>
      <c r="D27" s="292"/>
      <c r="E27" s="293"/>
      <c r="F27" s="294">
        <f>F25-F26</f>
        <v>31.968306626699999</v>
      </c>
      <c r="G27" s="294">
        <f>G25-G26</f>
        <v>62.682954170000009</v>
      </c>
    </row>
    <row r="28" spans="2:8" ht="2.4" customHeight="1" thickBot="1" x14ac:dyDescent="0.4">
      <c r="B28" s="295"/>
      <c r="C28" s="84"/>
      <c r="D28" s="84"/>
      <c r="E28" s="84"/>
      <c r="F28" s="84"/>
      <c r="G28" s="84"/>
    </row>
    <row r="29" spans="2:8" ht="15.5" x14ac:dyDescent="0.3">
      <c r="B29" s="283" t="s">
        <v>284</v>
      </c>
      <c r="C29" s="284"/>
      <c r="D29" s="284"/>
      <c r="E29" s="284"/>
      <c r="F29" s="284"/>
      <c r="G29" s="284"/>
    </row>
    <row r="30" spans="2:8" ht="16.25" customHeight="1" x14ac:dyDescent="0.3">
      <c r="B30" s="289"/>
      <c r="C30" s="210" t="s">
        <v>285</v>
      </c>
      <c r="D30" s="210" t="s">
        <v>286</v>
      </c>
      <c r="E30" s="288">
        <v>52580</v>
      </c>
      <c r="F30" s="75">
        <v>1170.0533991127872</v>
      </c>
      <c r="G30" s="75">
        <v>2340.1067982255745</v>
      </c>
    </row>
    <row r="31" spans="2:8" ht="16.25" customHeight="1" x14ac:dyDescent="0.3">
      <c r="B31" s="291" t="s">
        <v>279</v>
      </c>
      <c r="C31" s="292"/>
      <c r="D31" s="292"/>
      <c r="E31" s="293"/>
      <c r="F31" s="294">
        <f>SUM(F30)</f>
        <v>1170.0533991127872</v>
      </c>
      <c r="G31" s="294">
        <f>SUM(G30)</f>
        <v>2340.1067982255745</v>
      </c>
    </row>
    <row r="32" spans="2:8" ht="16.25" customHeight="1" x14ac:dyDescent="0.3">
      <c r="B32" s="289" t="s">
        <v>280</v>
      </c>
      <c r="C32" s="210"/>
      <c r="D32" s="210"/>
      <c r="E32" s="288"/>
      <c r="F32" s="75">
        <v>37.863500000000002</v>
      </c>
      <c r="G32" s="75">
        <v>75.727000000000004</v>
      </c>
      <c r="H32" s="296"/>
    </row>
    <row r="33" spans="2:7" ht="16.25" customHeight="1" thickBot="1" x14ac:dyDescent="0.35">
      <c r="B33" s="291" t="s">
        <v>281</v>
      </c>
      <c r="C33" s="292"/>
      <c r="D33" s="292"/>
      <c r="E33" s="293"/>
      <c r="F33" s="294">
        <f>+F31-F32</f>
        <v>1132.1898991127873</v>
      </c>
      <c r="G33" s="294">
        <f>+G31-G32</f>
        <v>2264.3797982255746</v>
      </c>
    </row>
    <row r="34" spans="2:7" ht="16.25" customHeight="1" x14ac:dyDescent="0.35">
      <c r="B34" s="297" t="s">
        <v>287</v>
      </c>
      <c r="C34" s="274"/>
      <c r="D34" s="274"/>
      <c r="E34" s="274"/>
      <c r="F34" s="274">
        <f>SUM(F17,F25,F31)</f>
        <v>1825.0720707175874</v>
      </c>
      <c r="G34" s="274">
        <f>SUM(G17,G25,G31)</f>
        <v>3624.4571347055744</v>
      </c>
    </row>
    <row r="35" spans="2:7" ht="16.25" customHeight="1" thickBot="1" x14ac:dyDescent="0.4">
      <c r="B35" s="298" t="s">
        <v>288</v>
      </c>
      <c r="C35" s="275"/>
      <c r="D35" s="275"/>
      <c r="E35" s="275"/>
      <c r="F35" s="275">
        <f>SUM(F19,F27,F33)</f>
        <v>1627.5750007175875</v>
      </c>
      <c r="G35" s="275">
        <f>SUM(G19,G27,G33)</f>
        <v>3235.7231347055745</v>
      </c>
    </row>
    <row r="36" spans="2:7" ht="14" x14ac:dyDescent="0.3">
      <c r="F36" s="203"/>
      <c r="G36" s="280"/>
    </row>
    <row r="37" spans="2:7" ht="14" x14ac:dyDescent="0.3">
      <c r="F37" s="203"/>
    </row>
    <row r="38" spans="2:7" ht="14" x14ac:dyDescent="0.3">
      <c r="F38" s="203"/>
    </row>
    <row r="39" spans="2:7" ht="13.75" customHeight="1" x14ac:dyDescent="0.3">
      <c r="F39" s="203"/>
    </row>
    <row r="40" spans="2:7" ht="14.4" customHeight="1" x14ac:dyDescent="0.3">
      <c r="F40" s="203"/>
    </row>
    <row r="41" spans="2:7" ht="14" x14ac:dyDescent="0.3">
      <c r="C41" s="290"/>
      <c r="D41" s="290"/>
    </row>
    <row r="42" spans="2:7" ht="15.65" customHeight="1" x14ac:dyDescent="0.3">
      <c r="C42" s="290"/>
      <c r="D42" s="290"/>
    </row>
    <row r="43" spans="2:7" ht="15.65" customHeight="1" x14ac:dyDescent="0.3">
      <c r="C43" s="290"/>
      <c r="D43" s="290"/>
    </row>
    <row r="44" spans="2:7" ht="15" customHeight="1" x14ac:dyDescent="0.3">
      <c r="C44" s="290"/>
      <c r="D44" s="290"/>
    </row>
    <row r="45" spans="2:7" ht="15.65" customHeight="1" x14ac:dyDescent="0.3">
      <c r="C45" s="290"/>
      <c r="D45" s="290"/>
    </row>
    <row r="46" spans="2:7" ht="15.65" customHeight="1" x14ac:dyDescent="0.3">
      <c r="C46" s="290"/>
      <c r="D46" s="290"/>
    </row>
    <row r="47" spans="2:7" ht="15.65" customHeight="1" x14ac:dyDescent="0.3">
      <c r="C47" s="290"/>
      <c r="D47" s="290"/>
    </row>
    <row r="48" spans="2:7" ht="15" customHeight="1" x14ac:dyDescent="0.3"/>
    <row r="49" spans="3:4" ht="15.65" customHeight="1" x14ac:dyDescent="0.3"/>
    <row r="50" spans="3:4" ht="16.25" customHeight="1" x14ac:dyDescent="0.3"/>
    <row r="51" spans="3:4" ht="15.65" customHeight="1" x14ac:dyDescent="0.3"/>
    <row r="52" spans="3:4" ht="15" customHeight="1" x14ac:dyDescent="0.3">
      <c r="C52" s="290"/>
      <c r="D52" s="290"/>
    </row>
    <row r="53" spans="3:4" ht="15" customHeight="1" x14ac:dyDescent="0.3">
      <c r="C53" s="290"/>
      <c r="D53" s="290"/>
    </row>
    <row r="54" spans="3:4" ht="15" customHeight="1" x14ac:dyDescent="0.3">
      <c r="C54" s="290"/>
      <c r="D54" s="290"/>
    </row>
    <row r="55" spans="3:4" ht="15.65" customHeight="1" x14ac:dyDescent="0.3">
      <c r="C55" s="290"/>
      <c r="D55" s="290"/>
    </row>
    <row r="56" spans="3:4" ht="15" customHeight="1" x14ac:dyDescent="0.3">
      <c r="C56" s="290"/>
      <c r="D56" s="290"/>
    </row>
    <row r="57" spans="3:4" ht="15.65" customHeight="1" x14ac:dyDescent="0.3">
      <c r="C57" s="290"/>
      <c r="D57" s="290"/>
    </row>
    <row r="58" spans="3:4" ht="16.25" customHeight="1" x14ac:dyDescent="0.3">
      <c r="C58" s="290"/>
      <c r="D58" s="290"/>
    </row>
    <row r="59" spans="3:4" ht="15.65" customHeight="1" x14ac:dyDescent="0.3">
      <c r="C59" s="290"/>
      <c r="D59" s="290"/>
    </row>
    <row r="60" spans="3:4" ht="15.65" customHeight="1" x14ac:dyDescent="0.3">
      <c r="C60" s="290"/>
      <c r="D60" s="290"/>
    </row>
    <row r="61" spans="3:4" ht="15" customHeight="1" x14ac:dyDescent="0.3">
      <c r="C61" s="290"/>
      <c r="D61" s="290"/>
    </row>
    <row r="62" spans="3:4" ht="15" customHeight="1" x14ac:dyDescent="0.3">
      <c r="C62" s="290"/>
      <c r="D62" s="290"/>
    </row>
    <row r="63" spans="3:4" ht="15" customHeight="1" x14ac:dyDescent="0.3">
      <c r="C63" s="290"/>
      <c r="D63" s="290"/>
    </row>
    <row r="64" spans="3:4" ht="15.65" customHeight="1" x14ac:dyDescent="0.3">
      <c r="C64" s="290"/>
      <c r="D64" s="290"/>
    </row>
    <row r="65" spans="3:4" ht="16.25" customHeight="1" x14ac:dyDescent="0.3">
      <c r="C65" s="290"/>
      <c r="D65" s="290"/>
    </row>
    <row r="66" spans="3:4" ht="14" x14ac:dyDescent="0.3">
      <c r="C66" s="290"/>
      <c r="D66" s="290"/>
    </row>
    <row r="67" spans="3:4" ht="14" x14ac:dyDescent="0.3">
      <c r="C67" s="290"/>
      <c r="D67" s="290"/>
    </row>
    <row r="68" spans="3:4" ht="14" x14ac:dyDescent="0.3">
      <c r="C68" s="290"/>
      <c r="D68" s="290"/>
    </row>
    <row r="69" spans="3:4" ht="14" x14ac:dyDescent="0.3">
      <c r="C69" s="290"/>
      <c r="D69" s="290"/>
    </row>
    <row r="70" spans="3:4" ht="14" x14ac:dyDescent="0.3">
      <c r="C70" s="290"/>
      <c r="D70" s="290"/>
    </row>
    <row r="71" spans="3:4" ht="14" x14ac:dyDescent="0.3">
      <c r="C71" s="290"/>
      <c r="D71" s="290"/>
    </row>
    <row r="72" spans="3:4" ht="14" x14ac:dyDescent="0.3">
      <c r="C72" s="290"/>
      <c r="D72" s="290"/>
    </row>
    <row r="73" spans="3:4" ht="14" x14ac:dyDescent="0.3">
      <c r="C73" s="290"/>
      <c r="D73" s="290"/>
    </row>
    <row r="74" spans="3:4" ht="14" x14ac:dyDescent="0.3">
      <c r="C74" s="290"/>
      <c r="D74" s="290"/>
    </row>
    <row r="75" spans="3:4" ht="14" x14ac:dyDescent="0.3">
      <c r="C75" s="290"/>
      <c r="D75" s="290"/>
    </row>
    <row r="76" spans="3:4" ht="14" x14ac:dyDescent="0.3">
      <c r="C76" s="290"/>
      <c r="D76" s="290"/>
    </row>
    <row r="77" spans="3:4" ht="14" x14ac:dyDescent="0.3">
      <c r="C77" s="290"/>
      <c r="D77" s="290"/>
    </row>
    <row r="78" spans="3:4" ht="14" x14ac:dyDescent="0.3">
      <c r="C78" s="290"/>
      <c r="D78" s="290"/>
    </row>
    <row r="79" spans="3:4" ht="14" x14ac:dyDescent="0.3">
      <c r="C79" s="290"/>
      <c r="D79" s="290"/>
    </row>
    <row r="80" spans="3:4" ht="14" x14ac:dyDescent="0.3">
      <c r="C80" s="290"/>
      <c r="D80" s="290"/>
    </row>
    <row r="81" spans="3:4" ht="14" x14ac:dyDescent="0.3">
      <c r="C81" s="290"/>
      <c r="D81" s="290"/>
    </row>
    <row r="82" spans="3:4" ht="14" x14ac:dyDescent="0.3">
      <c r="C82" s="290"/>
      <c r="D82" s="290"/>
    </row>
    <row r="83" spans="3:4" ht="14" x14ac:dyDescent="0.3">
      <c r="C83" s="290"/>
      <c r="D83" s="290"/>
    </row>
    <row r="84" spans="3:4" ht="14" x14ac:dyDescent="0.3">
      <c r="C84" s="290"/>
      <c r="D84" s="290"/>
    </row>
    <row r="85" spans="3:4" ht="14" x14ac:dyDescent="0.3">
      <c r="C85" s="290"/>
      <c r="D85" s="290"/>
    </row>
    <row r="86" spans="3:4" ht="14" x14ac:dyDescent="0.3">
      <c r="C86" s="290"/>
      <c r="D86" s="290"/>
    </row>
    <row r="87" spans="3:4" ht="14" x14ac:dyDescent="0.3">
      <c r="C87" s="290"/>
      <c r="D87" s="290"/>
    </row>
    <row r="88" spans="3:4" ht="14" x14ac:dyDescent="0.3">
      <c r="C88" s="290"/>
      <c r="D88" s="290"/>
    </row>
    <row r="89" spans="3:4" ht="14" x14ac:dyDescent="0.3">
      <c r="C89" s="290"/>
      <c r="D89" s="290"/>
    </row>
    <row r="90" spans="3:4" ht="14" x14ac:dyDescent="0.3">
      <c r="C90" s="290"/>
      <c r="D90" s="290"/>
    </row>
    <row r="91" spans="3:4" ht="14" x14ac:dyDescent="0.3"/>
  </sheetData>
  <mergeCells count="5">
    <mergeCell ref="B9:B10"/>
    <mergeCell ref="C9:C10"/>
    <mergeCell ref="D9:D10"/>
    <mergeCell ref="E9:E10"/>
    <mergeCell ref="F9:F10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71645-BD79-4BA1-8FE5-7B9B267EFDAA}">
  <sheetPr>
    <tabColor theme="5" tint="0.79998168889431442"/>
  </sheetPr>
  <dimension ref="A1:W76"/>
  <sheetViews>
    <sheetView showGridLines="0" zoomScale="85" zoomScaleNormal="85" workbookViewId="0">
      <selection activeCell="C15" sqref="A15:XFD86"/>
    </sheetView>
  </sheetViews>
  <sheetFormatPr defaultColWidth="0" defaultRowHeight="14" customHeight="1" zeroHeight="1" x14ac:dyDescent="0.3"/>
  <cols>
    <col min="1" max="1" width="1" style="9" customWidth="1"/>
    <col min="2" max="2" width="18.1796875" style="206" bestFit="1" customWidth="1"/>
    <col min="3" max="10" width="12.6328125" style="206" customWidth="1"/>
    <col min="11" max="12" width="10.81640625" style="206" customWidth="1"/>
    <col min="13" max="17" width="8.81640625" style="206" customWidth="1"/>
    <col min="18" max="18" width="0" style="206" hidden="1" customWidth="1"/>
    <col min="19" max="16384" width="8.81640625" style="206" hidden="1"/>
  </cols>
  <sheetData>
    <row r="1" spans="1:23" s="9" customFormat="1" ht="3.5" customHeight="1" thickBot="1" x14ac:dyDescent="0.35"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23" s="9" customFormat="1" x14ac:dyDescent="0.3">
      <c r="A2" s="140"/>
      <c r="B2" s="141"/>
      <c r="C2" s="142"/>
      <c r="D2" s="142"/>
      <c r="E2" s="142"/>
      <c r="F2" s="143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5"/>
    </row>
    <row r="3" spans="1:23" s="9" customFormat="1" ht="15.5" x14ac:dyDescent="0.35">
      <c r="A3" s="140"/>
      <c r="B3" s="146"/>
      <c r="C3" s="147" t="s">
        <v>0</v>
      </c>
      <c r="D3" s="12">
        <v>45382</v>
      </c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9"/>
    </row>
    <row r="4" spans="1:23" s="9" customFormat="1" ht="15.5" x14ac:dyDescent="0.35">
      <c r="A4" s="140"/>
      <c r="B4" s="146"/>
      <c r="C4" s="147" t="s">
        <v>1</v>
      </c>
      <c r="D4" s="14" t="s">
        <v>360</v>
      </c>
      <c r="E4" s="151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9"/>
    </row>
    <row r="5" spans="1:23" s="9" customFormat="1" ht="16" thickBot="1" x14ac:dyDescent="0.4">
      <c r="A5" s="140"/>
      <c r="B5" s="152"/>
      <c r="C5" s="153"/>
      <c r="D5" s="153"/>
      <c r="E5" s="153"/>
      <c r="F5" s="154"/>
      <c r="G5" s="154"/>
      <c r="H5" s="154"/>
      <c r="I5" s="18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5"/>
    </row>
    <row r="6" spans="1:23" s="9" customFormat="1" x14ac:dyDescent="0.3"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</row>
    <row r="7" spans="1:23" s="9" customFormat="1" ht="15" customHeight="1" x14ac:dyDescent="0.3">
      <c r="B7" s="204" t="s">
        <v>3</v>
      </c>
      <c r="C7" s="205"/>
      <c r="D7" s="205"/>
      <c r="E7" s="205"/>
      <c r="F7" s="204"/>
      <c r="G7" s="205"/>
      <c r="H7" s="205"/>
      <c r="I7" s="205"/>
      <c r="J7" s="205"/>
      <c r="K7" s="204"/>
      <c r="L7" s="205"/>
      <c r="M7" s="205"/>
      <c r="N7" s="205"/>
      <c r="O7" s="205"/>
      <c r="P7" s="205"/>
      <c r="Q7" s="205"/>
    </row>
    <row r="8" spans="1:23" x14ac:dyDescent="0.3">
      <c r="B8" s="299"/>
      <c r="C8" s="299"/>
      <c r="D8" s="299"/>
      <c r="E8" s="299"/>
      <c r="F8" s="299"/>
      <c r="G8" s="299"/>
      <c r="H8" s="299"/>
      <c r="I8" s="299"/>
      <c r="J8" s="299"/>
      <c r="K8" s="300"/>
    </row>
    <row r="9" spans="1:23" x14ac:dyDescent="0.3">
      <c r="B9" s="400" t="s">
        <v>289</v>
      </c>
      <c r="C9" s="400">
        <v>2024</v>
      </c>
      <c r="D9" s="400">
        <v>2025</v>
      </c>
      <c r="E9" s="400">
        <v>2026</v>
      </c>
      <c r="F9" s="400">
        <v>2027</v>
      </c>
      <c r="G9" s="400" t="s">
        <v>290</v>
      </c>
      <c r="H9" s="400" t="s">
        <v>291</v>
      </c>
      <c r="I9" s="400" t="s">
        <v>292</v>
      </c>
      <c r="J9" s="400" t="s">
        <v>293</v>
      </c>
      <c r="K9" s="300"/>
    </row>
    <row r="10" spans="1:23" ht="4.5" customHeight="1" x14ac:dyDescent="0.3">
      <c r="C10" s="301"/>
      <c r="D10" s="301"/>
      <c r="E10" s="301"/>
      <c r="F10" s="301"/>
      <c r="G10" s="301"/>
      <c r="H10" s="301"/>
      <c r="I10" s="301"/>
      <c r="J10" s="301"/>
      <c r="K10" s="300"/>
    </row>
    <row r="11" spans="1:23" x14ac:dyDescent="0.3">
      <c r="B11" s="302">
        <v>2745.6540000000005</v>
      </c>
      <c r="C11" s="401">
        <v>277.31476670604383</v>
      </c>
      <c r="D11" s="401">
        <v>986.8546637707891</v>
      </c>
      <c r="E11" s="401">
        <v>412.75961385891196</v>
      </c>
      <c r="F11" s="401">
        <v>821.07925308873234</v>
      </c>
      <c r="G11" s="401">
        <v>4642.7831777692563</v>
      </c>
      <c r="H11" s="401">
        <v>1842.093738574596</v>
      </c>
      <c r="I11" s="401">
        <v>1141.0072152627786</v>
      </c>
      <c r="J11" s="401">
        <v>210.70159080221038</v>
      </c>
      <c r="K11" s="300"/>
    </row>
    <row r="12" spans="1:23" x14ac:dyDescent="0.3">
      <c r="K12" s="300"/>
    </row>
    <row r="13" spans="1:23" x14ac:dyDescent="0.3">
      <c r="K13" s="300"/>
    </row>
    <row r="14" spans="1:23" x14ac:dyDescent="0.3">
      <c r="C14" s="303"/>
      <c r="D14" s="303"/>
      <c r="J14" s="303"/>
      <c r="K14" s="303"/>
    </row>
    <row r="15" spans="1:23" hidden="1" x14ac:dyDescent="0.3">
      <c r="C15" s="303"/>
      <c r="D15" s="303"/>
      <c r="J15" s="303"/>
      <c r="K15" s="303"/>
    </row>
    <row r="16" spans="1:23" hidden="1" x14ac:dyDescent="0.3">
      <c r="C16" s="303"/>
      <c r="D16" s="303"/>
      <c r="J16" s="303"/>
      <c r="K16" s="303"/>
    </row>
    <row r="17" spans="3:11" hidden="1" x14ac:dyDescent="0.3">
      <c r="C17" s="303"/>
      <c r="D17" s="303"/>
      <c r="J17" s="303"/>
      <c r="K17" s="303"/>
    </row>
    <row r="18" spans="3:11" hidden="1" x14ac:dyDescent="0.3">
      <c r="C18" s="303"/>
      <c r="D18" s="303"/>
      <c r="J18" s="303"/>
      <c r="K18" s="303"/>
    </row>
    <row r="19" spans="3:11" hidden="1" x14ac:dyDescent="0.3">
      <c r="C19" s="303"/>
      <c r="D19" s="303"/>
      <c r="J19" s="303"/>
      <c r="K19" s="303"/>
    </row>
    <row r="20" spans="3:11" hidden="1" x14ac:dyDescent="0.3">
      <c r="C20" s="303"/>
      <c r="D20" s="303"/>
      <c r="J20" s="303"/>
      <c r="K20" s="303"/>
    </row>
    <row r="21" spans="3:11" hidden="1" x14ac:dyDescent="0.3">
      <c r="C21" s="303"/>
      <c r="D21" s="303"/>
      <c r="J21" s="303"/>
      <c r="K21" s="303"/>
    </row>
    <row r="22" spans="3:11" hidden="1" x14ac:dyDescent="0.3">
      <c r="C22" s="303"/>
      <c r="D22" s="303"/>
      <c r="J22" s="303"/>
      <c r="K22" s="303"/>
    </row>
    <row r="23" spans="3:11" hidden="1" x14ac:dyDescent="0.3">
      <c r="C23" s="303"/>
      <c r="D23" s="303"/>
      <c r="J23" s="303"/>
      <c r="K23" s="303"/>
    </row>
    <row r="24" spans="3:11" hidden="1" x14ac:dyDescent="0.3">
      <c r="C24" s="303"/>
      <c r="D24" s="303"/>
      <c r="J24" s="303"/>
      <c r="K24" s="303"/>
    </row>
    <row r="25" spans="3:11" hidden="1" x14ac:dyDescent="0.3">
      <c r="C25" s="303"/>
      <c r="D25" s="303"/>
      <c r="J25" s="303"/>
      <c r="K25" s="303"/>
    </row>
    <row r="26" spans="3:11" hidden="1" x14ac:dyDescent="0.3">
      <c r="C26" s="303"/>
      <c r="D26" s="303"/>
      <c r="J26" s="303"/>
      <c r="K26" s="303"/>
    </row>
    <row r="27" spans="3:11" hidden="1" x14ac:dyDescent="0.3">
      <c r="C27" s="303"/>
      <c r="D27" s="303"/>
      <c r="J27" s="303"/>
      <c r="K27" s="303"/>
    </row>
    <row r="28" spans="3:11" hidden="1" x14ac:dyDescent="0.3">
      <c r="C28" s="303"/>
      <c r="D28" s="303"/>
      <c r="J28" s="303"/>
      <c r="K28" s="303"/>
    </row>
    <row r="29" spans="3:11" hidden="1" x14ac:dyDescent="0.3">
      <c r="C29" s="303"/>
      <c r="D29" s="303"/>
      <c r="J29" s="303"/>
      <c r="K29" s="303"/>
    </row>
    <row r="30" spans="3:11" hidden="1" x14ac:dyDescent="0.3">
      <c r="C30" s="303"/>
      <c r="D30" s="303"/>
      <c r="J30" s="303"/>
      <c r="K30" s="303"/>
    </row>
    <row r="31" spans="3:11" hidden="1" x14ac:dyDescent="0.3">
      <c r="C31" s="303"/>
      <c r="D31" s="303"/>
      <c r="J31" s="303"/>
      <c r="K31" s="303"/>
    </row>
    <row r="32" spans="3:11" hidden="1" x14ac:dyDescent="0.3">
      <c r="C32" s="303"/>
      <c r="D32" s="303"/>
      <c r="J32" s="303"/>
      <c r="K32" s="303"/>
    </row>
    <row r="33" spans="3:11" hidden="1" x14ac:dyDescent="0.3">
      <c r="C33" s="303"/>
      <c r="D33" s="303"/>
      <c r="J33" s="303"/>
      <c r="K33" s="303"/>
    </row>
    <row r="34" spans="3:11" hidden="1" x14ac:dyDescent="0.3">
      <c r="J34" s="303"/>
      <c r="K34" s="303"/>
    </row>
    <row r="35" spans="3:11" hidden="1" x14ac:dyDescent="0.3">
      <c r="J35" s="303"/>
      <c r="K35" s="303"/>
    </row>
    <row r="36" spans="3:11" hidden="1" x14ac:dyDescent="0.3">
      <c r="J36" s="303"/>
      <c r="K36" s="303"/>
    </row>
    <row r="37" spans="3:11" hidden="1" x14ac:dyDescent="0.3">
      <c r="J37" s="303"/>
      <c r="K37" s="303"/>
    </row>
    <row r="38" spans="3:11" hidden="1" x14ac:dyDescent="0.3">
      <c r="C38" s="303"/>
      <c r="D38" s="303"/>
      <c r="J38" s="303"/>
      <c r="K38" s="303"/>
    </row>
    <row r="39" spans="3:11" hidden="1" x14ac:dyDescent="0.3">
      <c r="C39" s="303"/>
      <c r="D39" s="303"/>
      <c r="J39" s="303"/>
      <c r="K39" s="303"/>
    </row>
    <row r="40" spans="3:11" hidden="1" x14ac:dyDescent="0.3">
      <c r="C40" s="303"/>
      <c r="D40" s="303"/>
      <c r="J40" s="303"/>
      <c r="K40" s="303"/>
    </row>
    <row r="41" spans="3:11" hidden="1" x14ac:dyDescent="0.3">
      <c r="C41" s="303"/>
      <c r="D41" s="303"/>
      <c r="J41" s="303"/>
      <c r="K41" s="303"/>
    </row>
    <row r="42" spans="3:11" hidden="1" x14ac:dyDescent="0.3">
      <c r="C42" s="303"/>
      <c r="D42" s="303"/>
      <c r="J42" s="303"/>
      <c r="K42" s="303"/>
    </row>
    <row r="43" spans="3:11" hidden="1" x14ac:dyDescent="0.3">
      <c r="C43" s="303"/>
      <c r="D43" s="303"/>
      <c r="J43" s="303"/>
      <c r="K43" s="303"/>
    </row>
    <row r="44" spans="3:11" hidden="1" x14ac:dyDescent="0.3">
      <c r="C44" s="303"/>
      <c r="D44" s="303"/>
      <c r="J44" s="303"/>
      <c r="K44" s="303"/>
    </row>
    <row r="45" spans="3:11" hidden="1" x14ac:dyDescent="0.3">
      <c r="C45" s="303"/>
      <c r="D45" s="303"/>
      <c r="J45" s="303"/>
      <c r="K45" s="303"/>
    </row>
    <row r="46" spans="3:11" hidden="1" x14ac:dyDescent="0.3">
      <c r="C46" s="303"/>
      <c r="D46" s="303"/>
      <c r="J46" s="303"/>
      <c r="K46" s="303"/>
    </row>
    <row r="47" spans="3:11" hidden="1" x14ac:dyDescent="0.3">
      <c r="C47" s="303"/>
      <c r="D47" s="303"/>
      <c r="J47" s="303"/>
      <c r="K47" s="303"/>
    </row>
    <row r="48" spans="3:11" hidden="1" x14ac:dyDescent="0.3">
      <c r="C48" s="303"/>
      <c r="D48" s="303"/>
      <c r="J48" s="303"/>
      <c r="K48" s="303"/>
    </row>
    <row r="49" spans="3:11" hidden="1" x14ac:dyDescent="0.3">
      <c r="C49" s="303"/>
      <c r="D49" s="303"/>
      <c r="J49" s="303"/>
      <c r="K49" s="303"/>
    </row>
    <row r="50" spans="3:11" hidden="1" x14ac:dyDescent="0.3">
      <c r="C50" s="303"/>
      <c r="D50" s="303"/>
      <c r="J50" s="303"/>
      <c r="K50" s="303"/>
    </row>
    <row r="51" spans="3:11" hidden="1" x14ac:dyDescent="0.3">
      <c r="C51" s="303"/>
      <c r="D51" s="303"/>
      <c r="J51" s="303"/>
      <c r="K51" s="303"/>
    </row>
    <row r="52" spans="3:11" hidden="1" x14ac:dyDescent="0.3">
      <c r="C52" s="303"/>
      <c r="D52" s="303"/>
      <c r="J52" s="303"/>
      <c r="K52" s="303"/>
    </row>
    <row r="53" spans="3:11" hidden="1" x14ac:dyDescent="0.3">
      <c r="C53" s="303"/>
      <c r="D53" s="303"/>
      <c r="J53" s="303"/>
      <c r="K53" s="303"/>
    </row>
    <row r="54" spans="3:11" hidden="1" x14ac:dyDescent="0.3">
      <c r="C54" s="303"/>
      <c r="D54" s="303"/>
      <c r="J54" s="303"/>
      <c r="K54" s="303"/>
    </row>
    <row r="55" spans="3:11" hidden="1" x14ac:dyDescent="0.3">
      <c r="C55" s="303"/>
      <c r="D55" s="303"/>
      <c r="J55" s="303"/>
      <c r="K55" s="303"/>
    </row>
    <row r="56" spans="3:11" hidden="1" x14ac:dyDescent="0.3">
      <c r="C56" s="303"/>
      <c r="D56" s="303"/>
      <c r="J56" s="303"/>
      <c r="K56" s="303"/>
    </row>
    <row r="57" spans="3:11" hidden="1" x14ac:dyDescent="0.3">
      <c r="C57" s="303"/>
      <c r="D57" s="303"/>
      <c r="J57" s="303"/>
      <c r="K57" s="303"/>
    </row>
    <row r="58" spans="3:11" hidden="1" x14ac:dyDescent="0.3">
      <c r="C58" s="303"/>
      <c r="D58" s="303"/>
      <c r="J58" s="303"/>
      <c r="K58" s="303"/>
    </row>
    <row r="59" spans="3:11" hidden="1" x14ac:dyDescent="0.3">
      <c r="C59" s="303"/>
      <c r="D59" s="303"/>
      <c r="J59" s="303"/>
      <c r="K59" s="303"/>
    </row>
    <row r="60" spans="3:11" hidden="1" x14ac:dyDescent="0.3">
      <c r="C60" s="303"/>
      <c r="D60" s="303"/>
      <c r="J60" s="303"/>
      <c r="K60" s="303"/>
    </row>
    <row r="61" spans="3:11" hidden="1" x14ac:dyDescent="0.3">
      <c r="C61" s="303"/>
      <c r="D61" s="303"/>
      <c r="J61" s="303"/>
      <c r="K61" s="303"/>
    </row>
    <row r="62" spans="3:11" hidden="1" x14ac:dyDescent="0.3">
      <c r="C62" s="303"/>
      <c r="D62" s="303"/>
      <c r="J62" s="303"/>
      <c r="K62" s="303"/>
    </row>
    <row r="63" spans="3:11" hidden="1" x14ac:dyDescent="0.3">
      <c r="C63" s="303"/>
      <c r="D63" s="303"/>
      <c r="J63" s="303"/>
      <c r="K63" s="303"/>
    </row>
    <row r="64" spans="3:11" hidden="1" x14ac:dyDescent="0.3">
      <c r="C64" s="303"/>
      <c r="D64" s="303"/>
      <c r="J64" s="303"/>
      <c r="K64" s="303"/>
    </row>
    <row r="65" spans="3:11" hidden="1" x14ac:dyDescent="0.3">
      <c r="C65" s="303"/>
      <c r="D65" s="303"/>
      <c r="J65" s="303"/>
      <c r="K65" s="303"/>
    </row>
    <row r="66" spans="3:11" hidden="1" x14ac:dyDescent="0.3">
      <c r="C66" s="303"/>
      <c r="D66" s="303"/>
      <c r="J66" s="303"/>
      <c r="K66" s="303"/>
    </row>
    <row r="67" spans="3:11" hidden="1" x14ac:dyDescent="0.3">
      <c r="C67" s="303"/>
      <c r="D67" s="303"/>
      <c r="J67" s="303"/>
      <c r="K67" s="303"/>
    </row>
    <row r="68" spans="3:11" hidden="1" x14ac:dyDescent="0.3">
      <c r="C68" s="303"/>
      <c r="D68" s="303"/>
      <c r="J68" s="303"/>
      <c r="K68" s="303"/>
    </row>
    <row r="69" spans="3:11" hidden="1" x14ac:dyDescent="0.3">
      <c r="C69" s="303"/>
      <c r="D69" s="303"/>
      <c r="J69" s="303"/>
      <c r="K69" s="303"/>
    </row>
    <row r="70" spans="3:11" hidden="1" x14ac:dyDescent="0.3">
      <c r="C70" s="303"/>
      <c r="D70" s="303"/>
      <c r="J70" s="303"/>
      <c r="K70" s="303"/>
    </row>
    <row r="71" spans="3:11" hidden="1" x14ac:dyDescent="0.3">
      <c r="C71" s="303"/>
      <c r="D71" s="303"/>
      <c r="J71" s="303"/>
      <c r="K71" s="303"/>
    </row>
    <row r="72" spans="3:11" hidden="1" x14ac:dyDescent="0.3">
      <c r="C72" s="303"/>
      <c r="D72" s="303"/>
      <c r="J72" s="303"/>
      <c r="K72" s="303"/>
    </row>
    <row r="73" spans="3:11" hidden="1" x14ac:dyDescent="0.3">
      <c r="C73" s="303"/>
      <c r="D73" s="303"/>
      <c r="J73" s="303"/>
      <c r="K73" s="303"/>
    </row>
    <row r="74" spans="3:11" hidden="1" x14ac:dyDescent="0.3">
      <c r="C74" s="303"/>
      <c r="D74" s="303"/>
      <c r="J74" s="303"/>
      <c r="K74" s="303"/>
    </row>
    <row r="75" spans="3:11" hidden="1" x14ac:dyDescent="0.3">
      <c r="C75" s="303"/>
      <c r="D75" s="303"/>
      <c r="J75" s="303"/>
      <c r="K75" s="303"/>
    </row>
    <row r="76" spans="3:11" hidden="1" x14ac:dyDescent="0.3">
      <c r="C76" s="303"/>
      <c r="D76" s="303"/>
      <c r="J76" s="303"/>
      <c r="K76" s="303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Receita</vt:lpstr>
      <vt:lpstr>Custos e Despesas</vt:lpstr>
      <vt:lpstr>Equivalência Patrimonial</vt:lpstr>
      <vt:lpstr>DRE Reg</vt:lpstr>
      <vt:lpstr>DFC Reg</vt:lpstr>
      <vt:lpstr>Balanço Reg</vt:lpstr>
      <vt:lpstr>Dívida_Consolidado</vt:lpstr>
      <vt:lpstr>Dívida_Coligadas</vt:lpstr>
      <vt:lpstr>Amortização</vt:lpstr>
      <vt:lpstr>DRE IFRS</vt:lpstr>
      <vt:lpstr>DRE IFRS (DFP)</vt:lpstr>
      <vt:lpstr>Balanço IFRS (DFP)</vt:lpstr>
      <vt:lpstr>Balanço IFRS</vt:lpstr>
      <vt:lpstr>DFC IFRS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Nathalia Geromel</dc:creator>
  <cp:lastModifiedBy>Victor Raimundo Penteado</cp:lastModifiedBy>
  <dcterms:created xsi:type="dcterms:W3CDTF">2024-02-08T19:52:11Z</dcterms:created>
  <dcterms:modified xsi:type="dcterms:W3CDTF">2024-04-21T13:34:55Z</dcterms:modified>
</cp:coreProperties>
</file>